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2435"/>
  </bookViews>
  <sheets>
    <sheet name="кырг." sheetId="2" r:id="rId1"/>
  </sheets>
  <definedNames>
    <definedName name="_xlnm.Print_Area" localSheetId="0">кырг.!$A$1:$H$272</definedName>
  </definedNames>
  <calcPr calcId="144525"/>
</workbook>
</file>

<file path=xl/calcChain.xml><?xml version="1.0" encoding="utf-8"?>
<calcChain xmlns="http://schemas.openxmlformats.org/spreadsheetml/2006/main">
  <c r="F197" i="2" l="1"/>
  <c r="E197" i="2"/>
  <c r="H195" i="2"/>
  <c r="H196" i="2"/>
  <c r="E136" i="2"/>
  <c r="H164" i="2"/>
  <c r="H165" i="2"/>
  <c r="F166" i="2"/>
  <c r="E166" i="2"/>
  <c r="F136" i="2"/>
  <c r="H134" i="2"/>
  <c r="H135" i="2"/>
  <c r="H157" i="2"/>
  <c r="H158" i="2"/>
  <c r="E159" i="2"/>
  <c r="F130" i="2"/>
  <c r="E130" i="2"/>
  <c r="H128" i="2"/>
  <c r="H129" i="2"/>
  <c r="F48" i="2"/>
  <c r="E48" i="2"/>
  <c r="F42" i="2"/>
  <c r="F49" i="2" s="1"/>
  <c r="E42" i="2"/>
  <c r="F26" i="2"/>
  <c r="E26" i="2"/>
  <c r="H25" i="2"/>
  <c r="H27" i="2"/>
  <c r="F13" i="2"/>
  <c r="E13" i="2"/>
  <c r="H12" i="2"/>
  <c r="E49" i="2" l="1"/>
  <c r="H13" i="2"/>
  <c r="H26" i="2"/>
  <c r="F235" i="2"/>
  <c r="E235" i="2"/>
  <c r="F229" i="2"/>
  <c r="E229" i="2"/>
  <c r="F224" i="2"/>
  <c r="E224" i="2"/>
  <c r="F212" i="2"/>
  <c r="E212" i="2"/>
  <c r="F209" i="2"/>
  <c r="E209" i="2"/>
  <c r="F203" i="2"/>
  <c r="E203" i="2"/>
  <c r="F191" i="2"/>
  <c r="E191" i="2"/>
  <c r="F188" i="2"/>
  <c r="E188" i="2"/>
  <c r="F182" i="2"/>
  <c r="E182" i="2"/>
  <c r="F179" i="2"/>
  <c r="E179" i="2"/>
  <c r="F159" i="2"/>
  <c r="F155" i="2"/>
  <c r="E155" i="2"/>
  <c r="F150" i="2"/>
  <c r="E150" i="2"/>
  <c r="F142" i="2"/>
  <c r="E142" i="2"/>
  <c r="F126" i="2"/>
  <c r="E126" i="2"/>
  <c r="F122" i="2"/>
  <c r="E122" i="2"/>
  <c r="F118" i="2"/>
  <c r="E118" i="2"/>
  <c r="F115" i="2"/>
  <c r="E115" i="2"/>
  <c r="H110" i="2"/>
  <c r="F112" i="2"/>
  <c r="E112" i="2"/>
  <c r="A105" i="2"/>
  <c r="H99" i="2"/>
  <c r="H100" i="2"/>
  <c r="F94" i="2"/>
  <c r="F103" i="2" s="1"/>
  <c r="E94" i="2"/>
  <c r="E103" i="2" s="1"/>
  <c r="H80" i="2"/>
  <c r="H81" i="2"/>
  <c r="H77" i="2"/>
  <c r="H78" i="2"/>
  <c r="F79" i="2"/>
  <c r="E79" i="2"/>
  <c r="F75" i="2"/>
  <c r="F85" i="2" s="1"/>
  <c r="E75" i="2"/>
  <c r="H73" i="2"/>
  <c r="H74" i="2"/>
  <c r="A68" i="2"/>
  <c r="F64" i="2"/>
  <c r="E64" i="2"/>
  <c r="F57" i="2"/>
  <c r="E57" i="2"/>
  <c r="A51" i="2"/>
  <c r="A52" i="2" s="1"/>
  <c r="A53" i="2" s="1"/>
  <c r="A54" i="2" s="1"/>
  <c r="H40" i="2"/>
  <c r="H41" i="2"/>
  <c r="A36" i="2"/>
  <c r="A37" i="2" s="1"/>
  <c r="A38" i="2" s="1"/>
  <c r="A39" i="2" s="1"/>
  <c r="A40" i="2" s="1"/>
  <c r="F131" i="2" l="1"/>
  <c r="E131" i="2"/>
  <c r="E85" i="2"/>
  <c r="F65" i="2"/>
  <c r="E65" i="2"/>
  <c r="G40" i="2"/>
  <c r="A41" i="2"/>
  <c r="A21" i="2"/>
  <c r="A22" i="2" s="1"/>
  <c r="A23" i="2" s="1"/>
  <c r="G41" i="2" l="1"/>
  <c r="A42" i="2"/>
  <c r="A43" i="2" s="1"/>
  <c r="A44" i="2" s="1"/>
  <c r="A45" i="2" s="1"/>
  <c r="A46" i="2" l="1"/>
  <c r="A47" i="2" s="1"/>
  <c r="A48" i="2" s="1"/>
  <c r="A49" i="2" s="1"/>
  <c r="F9" i="2" l="1"/>
  <c r="E9" i="2"/>
  <c r="F18" i="2"/>
  <c r="E18" i="2"/>
  <c r="E19" i="2" l="1"/>
  <c r="F19" i="2"/>
  <c r="H248" i="2"/>
  <c r="F247" i="2"/>
  <c r="E247" i="2"/>
  <c r="H246" i="2"/>
  <c r="H245" i="2"/>
  <c r="H244" i="2"/>
  <c r="H243" i="2"/>
  <c r="H242" i="2"/>
  <c r="H241" i="2"/>
  <c r="H240" i="2"/>
  <c r="H239" i="2"/>
  <c r="F238" i="2"/>
  <c r="E238" i="2"/>
  <c r="E249" i="2" s="1"/>
  <c r="H237" i="2"/>
  <c r="H236" i="2"/>
  <c r="H234" i="2"/>
  <c r="H233" i="2"/>
  <c r="H232" i="2"/>
  <c r="H231" i="2"/>
  <c r="H230" i="2"/>
  <c r="H228" i="2"/>
  <c r="H227" i="2"/>
  <c r="A227" i="2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H226" i="2"/>
  <c r="H223" i="2"/>
  <c r="H222" i="2"/>
  <c r="H221" i="2"/>
  <c r="H220" i="2"/>
  <c r="H219" i="2"/>
  <c r="H218" i="2"/>
  <c r="F217" i="2"/>
  <c r="F225" i="2" s="1"/>
  <c r="E217" i="2"/>
  <c r="E225" i="2" s="1"/>
  <c r="H216" i="2"/>
  <c r="H215" i="2"/>
  <c r="H214" i="2"/>
  <c r="H213" i="2"/>
  <c r="H211" i="2"/>
  <c r="H210" i="2"/>
  <c r="H208" i="2"/>
  <c r="H207" i="2"/>
  <c r="H206" i="2"/>
  <c r="H205" i="2"/>
  <c r="H204" i="2"/>
  <c r="H202" i="2"/>
  <c r="H201" i="2"/>
  <c r="A201" i="2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H194" i="2"/>
  <c r="H193" i="2"/>
  <c r="H190" i="2"/>
  <c r="H189" i="2"/>
  <c r="H187" i="2"/>
  <c r="H186" i="2"/>
  <c r="H185" i="2"/>
  <c r="H184" i="2"/>
  <c r="H183" i="2"/>
  <c r="H181" i="2"/>
  <c r="H180" i="2"/>
  <c r="H178" i="2"/>
  <c r="H177" i="2"/>
  <c r="H176" i="2"/>
  <c r="H175" i="2"/>
  <c r="F174" i="2"/>
  <c r="E174" i="2"/>
  <c r="H173" i="2"/>
  <c r="H172" i="2"/>
  <c r="F171" i="2"/>
  <c r="F198" i="2" s="1"/>
  <c r="E171" i="2"/>
  <c r="E198" i="2" s="1"/>
  <c r="H170" i="2"/>
  <c r="H169" i="2"/>
  <c r="H168" i="2"/>
  <c r="H167" i="2"/>
  <c r="H163" i="2"/>
  <c r="A163" i="2"/>
  <c r="H160" i="2"/>
  <c r="H156" i="2"/>
  <c r="H154" i="2"/>
  <c r="H153" i="2"/>
  <c r="H152" i="2"/>
  <c r="H151" i="2"/>
  <c r="H149" i="2"/>
  <c r="H148" i="2"/>
  <c r="F147" i="2"/>
  <c r="F161" i="2" s="1"/>
  <c r="E147" i="2"/>
  <c r="E161" i="2" s="1"/>
  <c r="H146" i="2"/>
  <c r="H145" i="2"/>
  <c r="H144" i="2"/>
  <c r="H143" i="2"/>
  <c r="H141" i="2"/>
  <c r="H140" i="2"/>
  <c r="H139" i="2"/>
  <c r="H138" i="2"/>
  <c r="H137" i="2"/>
  <c r="H133" i="2"/>
  <c r="A133" i="2"/>
  <c r="H127" i="2"/>
  <c r="H125" i="2"/>
  <c r="H124" i="2"/>
  <c r="H123" i="2"/>
  <c r="H121" i="2"/>
  <c r="H120" i="2"/>
  <c r="H119" i="2"/>
  <c r="H117" i="2"/>
  <c r="H116" i="2"/>
  <c r="H114" i="2"/>
  <c r="H113" i="2"/>
  <c r="H111" i="2"/>
  <c r="H109" i="2"/>
  <c r="H108" i="2"/>
  <c r="H107" i="2"/>
  <c r="H106" i="2"/>
  <c r="A106" i="2"/>
  <c r="A107" i="2" s="1"/>
  <c r="A108" i="2" s="1"/>
  <c r="A109" i="2" s="1"/>
  <c r="H102" i="2"/>
  <c r="H101" i="2"/>
  <c r="H98" i="2"/>
  <c r="H97" i="2"/>
  <c r="H96" i="2"/>
  <c r="H95" i="2"/>
  <c r="H93" i="2"/>
  <c r="H92" i="2"/>
  <c r="H91" i="2"/>
  <c r="H90" i="2"/>
  <c r="H89" i="2"/>
  <c r="H88" i="2"/>
  <c r="H87" i="2"/>
  <c r="A87" i="2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H84" i="2"/>
  <c r="H83" i="2"/>
  <c r="H82" i="2"/>
  <c r="H79" i="2"/>
  <c r="H76" i="2"/>
  <c r="H72" i="2"/>
  <c r="H71" i="2"/>
  <c r="H70" i="2"/>
  <c r="H69" i="2"/>
  <c r="H63" i="2"/>
  <c r="H62" i="2"/>
  <c r="H61" i="2"/>
  <c r="H60" i="2"/>
  <c r="H59" i="2"/>
  <c r="H58" i="2"/>
  <c r="H56" i="2"/>
  <c r="H55" i="2"/>
  <c r="A55" i="2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H47" i="2"/>
  <c r="H46" i="2"/>
  <c r="H43" i="2"/>
  <c r="F33" i="2"/>
  <c r="F34" i="2" s="1"/>
  <c r="E33" i="2"/>
  <c r="H32" i="2"/>
  <c r="H31" i="2"/>
  <c r="H30" i="2"/>
  <c r="H29" i="2"/>
  <c r="H28" i="2"/>
  <c r="H24" i="2"/>
  <c r="H23" i="2"/>
  <c r="H17" i="2"/>
  <c r="H16" i="2"/>
  <c r="H15" i="2"/>
  <c r="H11" i="2"/>
  <c r="H8" i="2"/>
  <c r="H7" i="2"/>
  <c r="A7" i="2"/>
  <c r="A8" i="2" s="1"/>
  <c r="A9" i="2" s="1"/>
  <c r="A10" i="2" s="1"/>
  <c r="A11" i="2" s="1"/>
  <c r="E250" i="2" l="1"/>
  <c r="A135" i="2"/>
  <c r="A134" i="2"/>
  <c r="G134" i="2" s="1"/>
  <c r="F249" i="2"/>
  <c r="F250" i="2" s="1"/>
  <c r="A165" i="2"/>
  <c r="G165" i="2" s="1"/>
  <c r="A164" i="2"/>
  <c r="G164" i="2" s="1"/>
  <c r="E199" i="2"/>
  <c r="E34" i="2"/>
  <c r="E66" i="2" s="1"/>
  <c r="E251" i="2" s="1"/>
  <c r="F199" i="2"/>
  <c r="A12" i="2"/>
  <c r="A248" i="2"/>
  <c r="A249" i="2" s="1"/>
  <c r="A110" i="2"/>
  <c r="A101" i="2"/>
  <c r="A102" i="2" s="1"/>
  <c r="A103" i="2" s="1"/>
  <c r="A99" i="2"/>
  <c r="H122" i="2"/>
  <c r="A69" i="2"/>
  <c r="A70" i="2" s="1"/>
  <c r="A71" i="2" s="1"/>
  <c r="A72" i="2" s="1"/>
  <c r="H57" i="2"/>
  <c r="H147" i="2"/>
  <c r="H235" i="2"/>
  <c r="H238" i="2"/>
  <c r="H136" i="2"/>
  <c r="H44" i="2"/>
  <c r="G133" i="2"/>
  <c r="H155" i="2"/>
  <c r="H53" i="2"/>
  <c r="H39" i="2"/>
  <c r="H166" i="2"/>
  <c r="H179" i="2"/>
  <c r="H182" i="2"/>
  <c r="H14" i="2"/>
  <c r="H191" i="2"/>
  <c r="H42" i="2"/>
  <c r="H54" i="2"/>
  <c r="H130" i="2"/>
  <c r="H150" i="2"/>
  <c r="H197" i="2"/>
  <c r="H212" i="2"/>
  <c r="H36" i="2"/>
  <c r="H48" i="2"/>
  <c r="H103" i="2"/>
  <c r="H112" i="2"/>
  <c r="H115" i="2"/>
  <c r="H188" i="2"/>
  <c r="H217" i="2"/>
  <c r="H224" i="2"/>
  <c r="H10" i="2"/>
  <c r="H22" i="2"/>
  <c r="H52" i="2"/>
  <c r="F66" i="2"/>
  <c r="H64" i="2"/>
  <c r="H94" i="2"/>
  <c r="H142" i="2"/>
  <c r="H171" i="2"/>
  <c r="H174" i="2"/>
  <c r="H203" i="2"/>
  <c r="H247" i="2"/>
  <c r="H192" i="2"/>
  <c r="H75" i="2"/>
  <c r="G87" i="2"/>
  <c r="H18" i="2"/>
  <c r="H33" i="2"/>
  <c r="H37" i="2"/>
  <c r="H38" i="2"/>
  <c r="H126" i="2"/>
  <c r="H159" i="2"/>
  <c r="H105" i="2"/>
  <c r="G7" i="2"/>
  <c r="H9" i="2"/>
  <c r="G88" i="2"/>
  <c r="H209" i="2"/>
  <c r="H21" i="2"/>
  <c r="H85" i="2"/>
  <c r="H68" i="2"/>
  <c r="H45" i="2"/>
  <c r="H51" i="2"/>
  <c r="H118" i="2"/>
  <c r="G201" i="2"/>
  <c r="G227" i="2"/>
  <c r="G163" i="2"/>
  <c r="H229" i="2"/>
  <c r="A166" i="2" l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36" i="2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G135" i="2"/>
  <c r="G12" i="2"/>
  <c r="A13" i="2"/>
  <c r="F251" i="2"/>
  <c r="G110" i="2"/>
  <c r="A111" i="2"/>
  <c r="A112" i="2" s="1"/>
  <c r="A113" i="2" s="1"/>
  <c r="A114" i="2" s="1"/>
  <c r="A115" i="2" s="1"/>
  <c r="A100" i="2"/>
  <c r="G100" i="2" s="1"/>
  <c r="G99" i="2"/>
  <c r="A73" i="2"/>
  <c r="E256" i="2"/>
  <c r="H34" i="2"/>
  <c r="G36" i="2"/>
  <c r="H161" i="2"/>
  <c r="H225" i="2"/>
  <c r="F254" i="2"/>
  <c r="H19" i="2"/>
  <c r="H198" i="2"/>
  <c r="H249" i="2"/>
  <c r="G202" i="2"/>
  <c r="G51" i="2"/>
  <c r="G8" i="2"/>
  <c r="E254" i="2"/>
  <c r="E255" i="2"/>
  <c r="G89" i="2"/>
  <c r="H131" i="2"/>
  <c r="H65" i="2"/>
  <c r="G228" i="2"/>
  <c r="H49" i="2"/>
  <c r="G21" i="2"/>
  <c r="A195" i="2" l="1"/>
  <c r="G157" i="2"/>
  <c r="A158" i="2"/>
  <c r="A14" i="2"/>
  <c r="A15" i="2" s="1"/>
  <c r="A16" i="2" s="1"/>
  <c r="A17" i="2" s="1"/>
  <c r="A18" i="2" s="1"/>
  <c r="A19" i="2" s="1"/>
  <c r="G13" i="2"/>
  <c r="A116" i="2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G73" i="2"/>
  <c r="A74" i="2"/>
  <c r="G229" i="2"/>
  <c r="G136" i="2"/>
  <c r="H250" i="2"/>
  <c r="H256" i="2" s="1"/>
  <c r="F256" i="2"/>
  <c r="H66" i="2"/>
  <c r="H254" i="2" s="1"/>
  <c r="G105" i="2"/>
  <c r="E257" i="2"/>
  <c r="G203" i="2"/>
  <c r="G90" i="2"/>
  <c r="G9" i="2"/>
  <c r="F255" i="2"/>
  <c r="H199" i="2"/>
  <c r="H255" i="2" s="1"/>
  <c r="A196" i="2" l="1"/>
  <c r="G195" i="2"/>
  <c r="G158" i="2"/>
  <c r="A159" i="2"/>
  <c r="A160" i="2" s="1"/>
  <c r="A161" i="2" s="1"/>
  <c r="A129" i="2"/>
  <c r="A128" i="2"/>
  <c r="G128" i="2" s="1"/>
  <c r="G74" i="2"/>
  <c r="A75" i="2"/>
  <c r="A76" i="2" s="1"/>
  <c r="F257" i="2"/>
  <c r="H257" i="2" s="1"/>
  <c r="G68" i="2"/>
  <c r="G106" i="2"/>
  <c r="G137" i="2"/>
  <c r="G230" i="2"/>
  <c r="G166" i="2"/>
  <c r="H251" i="2"/>
  <c r="G91" i="2"/>
  <c r="G204" i="2"/>
  <c r="G196" i="2" l="1"/>
  <c r="A197" i="2"/>
  <c r="A198" i="2" s="1"/>
  <c r="A130" i="2"/>
  <c r="G129" i="2"/>
  <c r="A77" i="2"/>
  <c r="G69" i="2"/>
  <c r="G70" i="2"/>
  <c r="G52" i="2"/>
  <c r="G205" i="2"/>
  <c r="G37" i="2"/>
  <c r="G138" i="2"/>
  <c r="G22" i="2"/>
  <c r="G92" i="2"/>
  <c r="G167" i="2"/>
  <c r="G231" i="2"/>
  <c r="G107" i="2"/>
  <c r="A131" i="2" l="1"/>
  <c r="G130" i="2"/>
  <c r="A78" i="2"/>
  <c r="G77" i="2"/>
  <c r="G71" i="2"/>
  <c r="G168" i="2"/>
  <c r="G206" i="2"/>
  <c r="G10" i="2"/>
  <c r="G93" i="2"/>
  <c r="G139" i="2"/>
  <c r="G108" i="2"/>
  <c r="G232" i="2"/>
  <c r="G23" i="2"/>
  <c r="A24" i="2"/>
  <c r="A25" i="2" s="1"/>
  <c r="G25" i="2" l="1"/>
  <c r="A26" i="2"/>
  <c r="A79" i="2"/>
  <c r="G78" i="2"/>
  <c r="G72" i="2"/>
  <c r="G109" i="2"/>
  <c r="G94" i="2"/>
  <c r="G207" i="2"/>
  <c r="G233" i="2"/>
  <c r="G24" i="2"/>
  <c r="G140" i="2"/>
  <c r="G169" i="2"/>
  <c r="G26" i="2" l="1"/>
  <c r="A27" i="2"/>
  <c r="A80" i="2"/>
  <c r="G208" i="2"/>
  <c r="G95" i="2"/>
  <c r="G170" i="2"/>
  <c r="G234" i="2"/>
  <c r="G141" i="2"/>
  <c r="G53" i="2"/>
  <c r="G38" i="2"/>
  <c r="G111" i="2"/>
  <c r="A28" i="2" l="1"/>
  <c r="G27" i="2"/>
  <c r="A81" i="2"/>
  <c r="G80" i="2"/>
  <c r="G235" i="2"/>
  <c r="G171" i="2"/>
  <c r="G209" i="2"/>
  <c r="G11" i="2"/>
  <c r="G112" i="2"/>
  <c r="G142" i="2"/>
  <c r="G96" i="2"/>
  <c r="G81" i="2" l="1"/>
  <c r="A82" i="2"/>
  <c r="A83" i="2" s="1"/>
  <c r="A84" i="2" s="1"/>
  <c r="A85" i="2" s="1"/>
  <c r="A199" i="2" s="1"/>
  <c r="G75" i="2"/>
  <c r="G113" i="2"/>
  <c r="G210" i="2"/>
  <c r="G236" i="2"/>
  <c r="G143" i="2"/>
  <c r="G172" i="2"/>
  <c r="G97" i="2"/>
  <c r="G76" i="2" l="1"/>
  <c r="G28" i="2"/>
  <c r="A29" i="2"/>
  <c r="G98" i="2"/>
  <c r="G173" i="2"/>
  <c r="G144" i="2"/>
  <c r="G237" i="2"/>
  <c r="G114" i="2"/>
  <c r="G54" i="2"/>
  <c r="G211" i="2"/>
  <c r="G79" i="2" l="1"/>
  <c r="G55" i="2"/>
  <c r="G101" i="2"/>
  <c r="G212" i="2"/>
  <c r="G14" i="2"/>
  <c r="G115" i="2"/>
  <c r="G39" i="2"/>
  <c r="G238" i="2"/>
  <c r="G174" i="2"/>
  <c r="G145" i="2"/>
  <c r="A30" i="2"/>
  <c r="G29" i="2"/>
  <c r="G82" i="2" l="1"/>
  <c r="G239" i="2"/>
  <c r="G213" i="2"/>
  <c r="G56" i="2"/>
  <c r="A31" i="2"/>
  <c r="G30" i="2"/>
  <c r="G175" i="2"/>
  <c r="G15" i="2"/>
  <c r="G102" i="2"/>
  <c r="G103" i="2" s="1"/>
  <c r="G146" i="2"/>
  <c r="G83" i="2" l="1"/>
  <c r="G116" i="2"/>
  <c r="G214" i="2"/>
  <c r="G240" i="2"/>
  <c r="G31" i="2"/>
  <c r="A32" i="2"/>
  <c r="G147" i="2"/>
  <c r="G16" i="2"/>
  <c r="G176" i="2"/>
  <c r="G57" i="2"/>
  <c r="G84" i="2" l="1"/>
  <c r="G85" i="2" s="1"/>
  <c r="G148" i="2"/>
  <c r="G58" i="2"/>
  <c r="G215" i="2"/>
  <c r="G18" i="2"/>
  <c r="G19" i="2" s="1"/>
  <c r="G17" i="2"/>
  <c r="G32" i="2"/>
  <c r="A33" i="2"/>
  <c r="G42" i="2"/>
  <c r="G177" i="2"/>
  <c r="G241" i="2"/>
  <c r="G117" i="2"/>
  <c r="G33" i="2" l="1"/>
  <c r="G34" i="2" s="1"/>
  <c r="A34" i="2"/>
  <c r="A66" i="2" s="1"/>
  <c r="G149" i="2"/>
  <c r="G242" i="2"/>
  <c r="G43" i="2"/>
  <c r="G216" i="2"/>
  <c r="G59" i="2"/>
  <c r="G118" i="2"/>
  <c r="G178" i="2"/>
  <c r="G179" i="2" l="1"/>
  <c r="G60" i="2"/>
  <c r="G217" i="2"/>
  <c r="G243" i="2"/>
  <c r="G119" i="2"/>
  <c r="G150" i="2"/>
  <c r="G180" i="2" l="1"/>
  <c r="G244" i="2"/>
  <c r="G120" i="2"/>
  <c r="G61" i="2"/>
  <c r="G218" i="2"/>
  <c r="G151" i="2"/>
  <c r="G181" i="2" l="1"/>
  <c r="G219" i="2"/>
  <c r="G245" i="2"/>
  <c r="G152" i="2"/>
  <c r="G62" i="2"/>
  <c r="G121" i="2"/>
  <c r="G122" i="2" l="1"/>
  <c r="G246" i="2"/>
  <c r="G44" i="2"/>
  <c r="G182" i="2"/>
  <c r="G220" i="2"/>
  <c r="G64" i="2"/>
  <c r="G65" i="2" s="1"/>
  <c r="G63" i="2"/>
  <c r="G153" i="2"/>
  <c r="G123" i="2" l="1"/>
  <c r="G154" i="2"/>
  <c r="G221" i="2"/>
  <c r="G183" i="2"/>
  <c r="G247" i="2"/>
  <c r="G222" i="2" l="1"/>
  <c r="G46" i="2"/>
  <c r="G184" i="2"/>
  <c r="G155" i="2"/>
  <c r="G47" i="2"/>
  <c r="G124" i="2"/>
  <c r="A254" i="2" l="1"/>
  <c r="G248" i="2"/>
  <c r="G249" i="2" s="1"/>
  <c r="G48" i="2"/>
  <c r="G45" i="2"/>
  <c r="G49" i="2" s="1"/>
  <c r="G185" i="2"/>
  <c r="G125" i="2"/>
  <c r="G223" i="2"/>
  <c r="G156" i="2"/>
  <c r="G186" i="2" l="1"/>
  <c r="G126" i="2"/>
  <c r="G131" i="2" s="1"/>
  <c r="A250" i="2"/>
  <c r="A256" i="2" s="1"/>
  <c r="G224" i="2"/>
  <c r="G225" i="2" s="1"/>
  <c r="G66" i="2" l="1"/>
  <c r="G254" i="2" s="1"/>
  <c r="G127" i="2"/>
  <c r="G187" i="2"/>
  <c r="G159" i="2"/>
  <c r="G250" i="2" l="1"/>
  <c r="G256" i="2" s="1"/>
  <c r="G188" i="2"/>
  <c r="G160" i="2"/>
  <c r="G161" i="2" s="1"/>
  <c r="G189" i="2" l="1"/>
  <c r="G190" i="2" l="1"/>
  <c r="G191" i="2" l="1"/>
  <c r="G192" i="2" l="1"/>
  <c r="G193" i="2" l="1"/>
  <c r="G194" i="2" l="1"/>
  <c r="G197" i="2" l="1"/>
  <c r="G198" i="2" l="1"/>
  <c r="G199" i="2" s="1"/>
  <c r="A255" i="2"/>
  <c r="A257" i="2" s="1"/>
  <c r="A251" i="2"/>
  <c r="G251" i="2" l="1"/>
  <c r="G255" i="2"/>
  <c r="G257" i="2" s="1"/>
</calcChain>
</file>

<file path=xl/sharedStrings.xml><?xml version="1.0" encoding="utf-8"?>
<sst xmlns="http://schemas.openxmlformats.org/spreadsheetml/2006/main" count="289" uniqueCount="231">
  <si>
    <t>кыргызский язык</t>
  </si>
  <si>
    <t>Контингент</t>
  </si>
  <si>
    <t>№ п/п</t>
  </si>
  <si>
    <t>Автор и наименование учебника</t>
  </si>
  <si>
    <t>год издания</t>
  </si>
  <si>
    <t>всего в фонде</t>
  </si>
  <si>
    <t>выдано в использование</t>
  </si>
  <si>
    <t>%   обесп-ти по фонду гр. 5 : гр.1 х 100</t>
  </si>
  <si>
    <t>%  использования  фонда гр. 6 : гр.5 х 100</t>
  </si>
  <si>
    <t>1 класс (6)</t>
  </si>
  <si>
    <t>Кубаталиева Б. Алиппе</t>
  </si>
  <si>
    <t>Рысбаев С.  Алиппе</t>
  </si>
  <si>
    <t>Мамбетова З., Архипова Т.В. Мекен таануу</t>
  </si>
  <si>
    <t>Мамбетова З. Мекен таануу</t>
  </si>
  <si>
    <t>Рыспаев С. Адеп алиппеси</t>
  </si>
  <si>
    <t>Жумакадырова Ч. Турмуш тиричилик коопсуздугунун негиздери   1-9</t>
  </si>
  <si>
    <t>ИТОГО: 1 класс</t>
  </si>
  <si>
    <t>Чокошева Б., Акунова А.Р.  Кыргыз тили</t>
  </si>
  <si>
    <t>Ысманова Ж. ж.б. Адеп</t>
  </si>
  <si>
    <t>Касей М.  ж.б. Музыка</t>
  </si>
  <si>
    <t>Акматов  Д.  Көркөм өнөр</t>
  </si>
  <si>
    <t>ИТОГО: 2 класс</t>
  </si>
  <si>
    <t>Акунова А.Р., Чокошева С.Кыргыз тили</t>
  </si>
  <si>
    <t>Итого: Кыргыз тили</t>
  </si>
  <si>
    <t>Итого: Мекен таануу</t>
  </si>
  <si>
    <t>Бекбоев И.Б. Математика</t>
  </si>
  <si>
    <t>ИТОГО: 3 класс</t>
  </si>
  <si>
    <t>4 класс (10)</t>
  </si>
  <si>
    <t xml:space="preserve">Чокошева Б. С., Акунова А. Р. Кыргыз тили </t>
  </si>
  <si>
    <t>Рысбаев С.К. Адабий окуу</t>
  </si>
  <si>
    <t>Задорожная Н.П. Русский язык и чтение</t>
  </si>
  <si>
    <t>Бухова Е. А. Мекен таануу</t>
  </si>
  <si>
    <t>Мамбетова Мекен таануу</t>
  </si>
  <si>
    <t>Касей М.  Музыка</t>
  </si>
  <si>
    <t>ИТОГО: 4 класс</t>
  </si>
  <si>
    <t>Итого за 1-4 кл</t>
  </si>
  <si>
    <t>Койлубаева А. Кыргыз тили</t>
  </si>
  <si>
    <t>Каменецская В.Русское слово в 2-х ч.</t>
  </si>
  <si>
    <t>Итого:  Математика</t>
  </si>
  <si>
    <t>Мамбетакунов Э. Табият таануу</t>
  </si>
  <si>
    <t>ИТОГО за 5 класс</t>
  </si>
  <si>
    <t>Виленкин Н. Математика</t>
  </si>
  <si>
    <t>Итого: Математики</t>
  </si>
  <si>
    <t>ИТОГО за 6 класс</t>
  </si>
  <si>
    <t>Усөналиев С. Кыргыз тили</t>
  </si>
  <si>
    <t>Тагаев М., Симонова О. Русский язык</t>
  </si>
  <si>
    <t>Итого :Русский язык</t>
  </si>
  <si>
    <t>Мейманалиев Т. Литературное чтение</t>
  </si>
  <si>
    <t xml:space="preserve">Макарычев  Ю. Алгебра </t>
  </si>
  <si>
    <t>Итого: Алгебра</t>
  </si>
  <si>
    <t>Айылчиев А. Геометрия 7-9 кл</t>
  </si>
  <si>
    <t>Мамбетакунов Э.Физика</t>
  </si>
  <si>
    <t>Итого: Физика</t>
  </si>
  <si>
    <t>Итого:Биология</t>
  </si>
  <si>
    <t>Омурбеков Т. Кыргызстан тарыхы</t>
  </si>
  <si>
    <t>Осмонов А.  Орто кылымдын тарыхы</t>
  </si>
  <si>
    <t>Орускулов Т. Информатика  7-9</t>
  </si>
  <si>
    <t>ИТОГО за 7 класс</t>
  </si>
  <si>
    <t>Иманов А.И. Кыргыз тили</t>
  </si>
  <si>
    <t>Исаков Б. Кыргыз адабияты</t>
  </si>
  <si>
    <t>Соронкулов Г. Литературное чтение</t>
  </si>
  <si>
    <t>Юсупова  Т. English</t>
  </si>
  <si>
    <t>Закиров Н.З. Биология. Адам</t>
  </si>
  <si>
    <t>Карашев Т. Физика</t>
  </si>
  <si>
    <t>Молдогазиева С.  Химия</t>
  </si>
  <si>
    <t>Итого: Химия</t>
  </si>
  <si>
    <t>Байзаков С. А.  Алгебра</t>
  </si>
  <si>
    <t>Дооталиев А. Жаны тарых</t>
  </si>
  <si>
    <t>ИТОГО за 8 класс</t>
  </si>
  <si>
    <t>Алымов Б. Кыргыз адабияты</t>
  </si>
  <si>
    <t>Смелкова З.С. Русская литература</t>
  </si>
  <si>
    <t>Супрун А.Е.  Русский  язык 8-9</t>
  </si>
  <si>
    <t>Старков А. English</t>
  </si>
  <si>
    <t>Доолоткелдиева Т. Биология</t>
  </si>
  <si>
    <t>Иманкулов М.  Кыргызстан тарыхы</t>
  </si>
  <si>
    <t>Омурзакова Т. Сонку тарых</t>
  </si>
  <si>
    <t>Итого: Тарых</t>
  </si>
  <si>
    <t>Итого: Жаран таануу</t>
  </si>
  <si>
    <t>Мусакожоев Ш. Экономика</t>
  </si>
  <si>
    <t>Орускулов Т. Касымалиев М. Инф-ка (Практика) 7-9</t>
  </si>
  <si>
    <t>Итого:  Информатика</t>
  </si>
  <si>
    <t>ИТОГО  за 9 класс</t>
  </si>
  <si>
    <t>Итого 5-9 кл.</t>
  </si>
  <si>
    <t>10 класс (14)</t>
  </si>
  <si>
    <t>Исаков Б.  Кыргыз тили 10-11 (альтернативдүү)</t>
  </si>
  <si>
    <t>Итого : Кырыз тили</t>
  </si>
  <si>
    <t>Асаналиев К. Кыргыз адабияты</t>
  </si>
  <si>
    <t>Кундузакова С.А., Васильев А. Русский язык</t>
  </si>
  <si>
    <t>Шейман Л.  Русская литература</t>
  </si>
  <si>
    <t>Юсупова Т. English 10-11</t>
  </si>
  <si>
    <t>Койчуманов М. Физика</t>
  </si>
  <si>
    <t>Молдогазиева   С. Химия</t>
  </si>
  <si>
    <t>Рудзитис Г.Е. Химия</t>
  </si>
  <si>
    <t>Осмонов О.  Кыргызстан  тарыхы</t>
  </si>
  <si>
    <t>ИТОГО за 10 класс</t>
  </si>
  <si>
    <t>Итого:  Кыргыз  тили</t>
  </si>
  <si>
    <t>Артыкбаев К. Кыргыз адабияты</t>
  </si>
  <si>
    <t>Итого:  Алгебра</t>
  </si>
  <si>
    <t xml:space="preserve">Шаршекеев  О Физика </t>
  </si>
  <si>
    <t>Шаршекеев  О. Астрономия</t>
  </si>
  <si>
    <t xml:space="preserve">Кудайбергенов Т. Химия </t>
  </si>
  <si>
    <t xml:space="preserve">Токтосунов А. Биология 10-11 </t>
  </si>
  <si>
    <t>Пилон А. Атуулдук жана мамлекетке башкаруга катышуу 2-болук</t>
  </si>
  <si>
    <t>ИТОГО за 11 класс</t>
  </si>
  <si>
    <t>Итого за 10-11 кл</t>
  </si>
  <si>
    <t>ВСЕГО    за 1-11 класс</t>
  </si>
  <si>
    <t xml:space="preserve">Обеспеченность учебниками </t>
  </si>
  <si>
    <t>контингент</t>
  </si>
  <si>
    <t>Фонд</t>
  </si>
  <si>
    <t>Использование</t>
  </si>
  <si>
    <t>% обеспеченности по фонду</t>
  </si>
  <si>
    <t>% использования фонда</t>
  </si>
  <si>
    <t>ВСЕГО:</t>
  </si>
  <si>
    <t>МП.</t>
  </si>
  <si>
    <t xml:space="preserve">Примечание:  </t>
  </si>
  <si>
    <t xml:space="preserve">2. Процент использования фонда (графа 8) вычисляется  по указанной формуле построчно до конца таблицы. </t>
  </si>
  <si>
    <t>6.  Средние проценты по параллелям выводятся в отдельную таблицу.</t>
  </si>
  <si>
    <t>Токтобаева Г.Д. Турмуш тиричилик коопсуздугунун негиздери (кошумча материал)</t>
  </si>
  <si>
    <t>Итого : Турмуш тиричилик коопсуздугунун негиздери</t>
  </si>
  <si>
    <t>Ысманова Ж., Мусаева В. ж.б. Адеп</t>
  </si>
  <si>
    <t>Абдышева Ч., Балута О. и др Англис тили</t>
  </si>
  <si>
    <t>Токтосунов А.Биология 7</t>
  </si>
  <si>
    <t>Исаков Б. Кыргыз тили 7-9 (альтернативдүү)</t>
  </si>
  <si>
    <t>Кудайбергенова Т., Рысбаева Б. Химия</t>
  </si>
  <si>
    <t>Бараталиев О. Кыргыз Республикасынын социалдык - экономикалык  географиясы</t>
  </si>
  <si>
    <t>Колмогоров А.Н., Саламатов Ж. Алгебра жана анализдин башталышы 10-12</t>
  </si>
  <si>
    <t>Пилон Ж. Жарандык жана мамлекеттик башкарууга катышууу  1-бөлүк</t>
  </si>
  <si>
    <t>Исаков Б. Кыргыз тили 10-11</t>
  </si>
  <si>
    <t>Айылчиев А.А., Бекбоев И. Геометрия 10-11</t>
  </si>
  <si>
    <t>Кульбаева К. Русский язык</t>
  </si>
  <si>
    <t>2 класс (9)</t>
  </si>
  <si>
    <t xml:space="preserve">Абдухамидова Б. Адабий окуу </t>
  </si>
  <si>
    <t xml:space="preserve">Задорожная Н.П. Русский язык </t>
  </si>
  <si>
    <t>Муратов А., Музыка</t>
  </si>
  <si>
    <t>Задорожная И.П. Русский язык</t>
  </si>
  <si>
    <t>Абдышева Ч., Балута О. жб. Англис тили</t>
  </si>
  <si>
    <t xml:space="preserve">Субанова М. Биология </t>
  </si>
  <si>
    <t>Симонова О.Г. Книга для чтения</t>
  </si>
  <si>
    <t>Юсупова  Т.  Англис тили</t>
  </si>
  <si>
    <t>Старков А.П.  Англис тили</t>
  </si>
  <si>
    <t>Итого: Англис тили</t>
  </si>
  <si>
    <t xml:space="preserve">Ибраев Н., Касымов А.  Алгебра </t>
  </si>
  <si>
    <t>Токтогулов А. Физика (альтернативдуу)</t>
  </si>
  <si>
    <t>Кадыркулов А.  Материктердин жана океандардын географиясы</t>
  </si>
  <si>
    <t>Исаков Б. Кыргыз тили  7-9 кл. (альтернативдуу)</t>
  </si>
  <si>
    <t>Супрун  А. Русский  язык 8-9 кл</t>
  </si>
  <si>
    <t>Юсупова  Т. Англис тили</t>
  </si>
  <si>
    <t>Осмонов А. География</t>
  </si>
  <si>
    <t>Рыспаева Б. Химия</t>
  </si>
  <si>
    <t>Итого :  Тарых</t>
  </si>
  <si>
    <t>8 класс (14)</t>
  </si>
  <si>
    <t>Эсенканов  К. Адам жана коом</t>
  </si>
  <si>
    <t>Иманалиев  М. Алгебра</t>
  </si>
  <si>
    <t>Мамбетакунов Э. Физика</t>
  </si>
  <si>
    <t>Токтогулов С. Физика (альтернативдуу)</t>
  </si>
  <si>
    <t>9 класс (16)</t>
  </si>
  <si>
    <t xml:space="preserve">Омуралиева С., Сапарбаев А. Кыргыз тили </t>
  </si>
  <si>
    <t>Старков А.Р. Англис тили</t>
  </si>
  <si>
    <t>Саламатов Ж. Алгебра жана анализдин башталышы 10-11</t>
  </si>
  <si>
    <t>Айылчиев А., Бекбоев И.  Геометрия</t>
  </si>
  <si>
    <t xml:space="preserve">Токтосунов  А. Биология 10-11 </t>
  </si>
  <si>
    <t>Осмонов А., Чодураев Т.М.  Дүйнөнүн экономикалык жана социалдык географиясы</t>
  </si>
  <si>
    <t>Осмонов О. Дуйно тарыхы: урунттуу учурлар (байыркы доордон тартып 19-к ортосуна чейин)</t>
  </si>
  <si>
    <t>Задорожняя  Н. Русский язык</t>
  </si>
  <si>
    <t>Ешенова  Н. Русская литература</t>
  </si>
  <si>
    <t>Осмонов О. Мырзахматова А.  Кыргызстан тарыхы</t>
  </si>
  <si>
    <t>Элебесова  А.  Дуйно тарыхы: урунттуу учурлар (19-к ортосунан азыркы учурга чейин)</t>
  </si>
  <si>
    <t>Иманалиев М. Алгебра жана анализдин башталышы</t>
  </si>
  <si>
    <t>Колмогоров А.Н. Алгебра  жана анализдин башталышы</t>
  </si>
  <si>
    <t>Чодураев Т. География</t>
  </si>
  <si>
    <t xml:space="preserve">Осмонов О. Кыргызстан тарыхы жана дуйнолук тарых </t>
  </si>
  <si>
    <t>2013 и выше</t>
  </si>
  <si>
    <t>Омурбаева Д.К. Русский язык  и чтение в 2-х ч.</t>
  </si>
  <si>
    <t xml:space="preserve">Булатова В.А., Шеримбекова А. Ш.  ж.б. Русский язык и чтение. (1, 2-бөлүк) </t>
  </si>
  <si>
    <t>Бухова. Е. А.,  Солошенко О.В., Шаповалова Е.П.  Мекен таануу</t>
  </si>
  <si>
    <t>Касей М., Шамбетова К., Шакирова А.  Музыка</t>
  </si>
  <si>
    <t>3 класс (9)</t>
  </si>
  <si>
    <t>Муратов А., Асакеева Р. Кыргыз адабияты</t>
  </si>
  <si>
    <t>Кыдыралиев С.К.  ж. б. Математика</t>
  </si>
  <si>
    <t>Виленкин Н.Я. ж.б. Математика</t>
  </si>
  <si>
    <t>1995  и выше</t>
  </si>
  <si>
    <t>Дооталиев А. ж. б. Кыргызстандын тарыхы боюнча аңгемелер</t>
  </si>
  <si>
    <t>Итого: История</t>
  </si>
  <si>
    <t>Осмонов Ө.  ж. б. Адам жана коом</t>
  </si>
  <si>
    <t>Мамбеталиев Ч.  ж. б. Технология</t>
  </si>
  <si>
    <t>Орускулов Т. ж.б. Информатика</t>
  </si>
  <si>
    <t>5 класс  (13)</t>
  </si>
  <si>
    <t>Муратов А.  ж. б. Кыргыз адабияты</t>
  </si>
  <si>
    <t>1996 и выше</t>
  </si>
  <si>
    <t xml:space="preserve">Осмонов О. Кыргызстан тарыхы жана дүйнөлүк тарых </t>
  </si>
  <si>
    <t>Осмонов Ө.   ж.б. Адам жана коом</t>
  </si>
  <si>
    <t>6 класс (14)</t>
  </si>
  <si>
    <t>Абдышева Ч., Балута О. ж.б. Англис тили</t>
  </si>
  <si>
    <t>2002 и выше</t>
  </si>
  <si>
    <t>Омурбеков Т., Чоротегин Т. Кыргызстан тарыхы</t>
  </si>
  <si>
    <t>7 класс (12)</t>
  </si>
  <si>
    <t>2005 и выше</t>
  </si>
  <si>
    <t>Ботвинников  А. Чийуу  8-9</t>
  </si>
  <si>
    <t>Иманкулов М.   Эгемен Кыргызстан: Кыргызстан орто мектептеринин 9-класстар үчүн "Кыргызстан тарыхы" окуу китебине толуктама</t>
  </si>
  <si>
    <t>Ботвинников  А.Чийүү  8-9</t>
  </si>
  <si>
    <t>Эгембердиев Р.,  Өмүралиева С. ж. б. Кыргыз тили 10-11 кл</t>
  </si>
  <si>
    <t>11 класс (14)</t>
  </si>
  <si>
    <t>Директор школы____________________________</t>
  </si>
  <si>
    <t>Заведующая библиотекой______________________________</t>
  </si>
  <si>
    <t>(ФИО подпись)</t>
  </si>
  <si>
    <t>3. Для выведения среднего %   по начальной школе (1 - 4 кл.) складываются  итоговые проценты  по каждому классу   и делятся на 4.</t>
  </si>
  <si>
    <t>4. Для выведения среднего %   по средней школе (5 -9 кл.) складываются  итоговые проценты  по каждому классу   и делятся на 5.</t>
  </si>
  <si>
    <t>5. Для выведения среднего %   по средней школе (10 -11 кл.) складываются  итоговые проценты  по каждому классу   и делятся на 2.</t>
  </si>
  <si>
    <t>1. Для вычисления итогового %  за один класс по графе 7,  сумма процентов  графы 7 по одному классу делится на количество предметов, указанных в скобках.</t>
  </si>
  <si>
    <t>Моро М.И. ж. б. Математика 1, 2-бөлүк</t>
  </si>
  <si>
    <t>Итого: Алиппе</t>
  </si>
  <si>
    <t>Итого: Турмуш тиричилик коопсуздугунун негиздери</t>
  </si>
  <si>
    <t>Бекбоев И., Ибраева Н. Математика</t>
  </si>
  <si>
    <t xml:space="preserve">Моро М.И.  ж. б. Математика 1, 2-бөлүк </t>
  </si>
  <si>
    <t>Абдухамидова Б. ж. б. Адабий окуу</t>
  </si>
  <si>
    <t>2014  выше</t>
  </si>
  <si>
    <t>2015  выше</t>
  </si>
  <si>
    <t>Кулматов Т. Физикалык географиясы</t>
  </si>
  <si>
    <t>Алымов  А. Кыргыз адабияты</t>
  </si>
  <si>
    <t>Цыбуля И.Н., Самыкбаева Л.А., Беляев А.А.  ж. б. Информатика 7–9</t>
  </si>
  <si>
    <t xml:space="preserve">Өмүралиев Б. ж. б. Кыргыз тили </t>
  </si>
  <si>
    <t>Саалаев  А. Мамлекет жана укук</t>
  </si>
  <si>
    <t>Мусакожоев Ш. Экономикага киришүү</t>
  </si>
  <si>
    <t>Фельдман Г., Рудзитис Г. Химия</t>
  </si>
  <si>
    <t>Өмүралиев Б.  ж. б. Кыргыз тили</t>
  </si>
  <si>
    <t xml:space="preserve">             Сведения о состоянии  и обеспеченности учебного фонда школьной библиотеки в 2020 -2021  учебном году</t>
  </si>
  <si>
    <t>Указание: заполнить можно столбцы E и F, а в стобце A  клетки A6,A20,A35,A50,A67,A86,A104,A132,A162,A200,A226.</t>
  </si>
  <si>
    <t>1-4 класс</t>
  </si>
  <si>
    <t>5-9 класс</t>
  </si>
  <si>
    <t>10-11 класс</t>
  </si>
  <si>
    <t>СШ №____________________обдасть___________________район_____________________ город________________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</si>
</sst>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3"/>
      <name val="Arial"/>
      <family val="2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i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0000FF"/>
      <name val="Arial"/>
      <family val="2"/>
      <charset val="204"/>
    </font>
    <font>
      <b/>
      <sz val="10"/>
      <color rgb="FF7030A0"/>
      <name val="Times New Roman"/>
      <family val="1"/>
      <charset val="204"/>
    </font>
    <font>
      <sz val="10"/>
      <color rgb="FF7030A0"/>
      <name val="Arial"/>
      <family val="2"/>
      <charset val="204"/>
    </font>
    <font>
      <i/>
      <sz val="10"/>
      <color rgb="FF0000FF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0"/>
      <color theme="1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FFDA9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6" fillId="0" borderId="0" xfId="0" applyFont="1" applyFill="1" applyBorder="1" applyProtection="1"/>
    <xf numFmtId="0" fontId="3" fillId="0" borderId="0" xfId="0" applyFont="1" applyFill="1" applyProtection="1"/>
    <xf numFmtId="0" fontId="5" fillId="0" borderId="0" xfId="0" applyFont="1" applyFill="1" applyProtection="1"/>
    <xf numFmtId="9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Border="1" applyProtection="1"/>
    <xf numFmtId="0" fontId="5" fillId="0" borderId="11" xfId="0" applyFont="1" applyFill="1" applyBorder="1" applyProtection="1"/>
    <xf numFmtId="0" fontId="0" fillId="0" borderId="0" xfId="0" applyFill="1" applyAlignment="1" applyProtection="1"/>
    <xf numFmtId="0" fontId="0" fillId="0" borderId="0" xfId="0" applyFill="1" applyBorder="1" applyProtection="1"/>
    <xf numFmtId="0" fontId="2" fillId="0" borderId="0" xfId="0" applyFont="1" applyFill="1" applyAlignment="1" applyProtection="1"/>
    <xf numFmtId="0" fontId="9" fillId="0" borderId="0" xfId="0" applyFont="1" applyFill="1" applyProtection="1"/>
    <xf numFmtId="0" fontId="10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3" fillId="0" borderId="4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/>
    </xf>
    <xf numFmtId="0" fontId="14" fillId="0" borderId="7" xfId="0" applyFont="1" applyFill="1" applyBorder="1" applyAlignment="1" applyProtection="1">
      <alignment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vertical="center"/>
    </xf>
    <xf numFmtId="0" fontId="14" fillId="0" borderId="7" xfId="0" applyFont="1" applyFill="1" applyBorder="1" applyAlignment="1" applyProtection="1">
      <alignment horizontal="center" vertical="top"/>
    </xf>
    <xf numFmtId="0" fontId="14" fillId="0" borderId="7" xfId="0" applyNumberFormat="1" applyFont="1" applyFill="1" applyBorder="1" applyAlignment="1" applyProtection="1">
      <alignment horizontal="center" vertical="center"/>
    </xf>
    <xf numFmtId="164" fontId="8" fillId="0" borderId="7" xfId="0" applyNumberFormat="1" applyFont="1" applyFill="1" applyBorder="1" applyProtection="1"/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vertical="center" wrapText="1"/>
    </xf>
    <xf numFmtId="0" fontId="14" fillId="0" borderId="7" xfId="0" applyFont="1" applyFill="1" applyBorder="1" applyAlignment="1" applyProtection="1">
      <alignment horizontal="left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164" fontId="14" fillId="0" borderId="7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left" vertical="center"/>
    </xf>
    <xf numFmtId="0" fontId="8" fillId="4" borderId="7" xfId="0" applyFont="1" applyFill="1" applyBorder="1" applyAlignment="1" applyProtection="1">
      <alignment vertical="center" wrapText="1"/>
    </xf>
    <xf numFmtId="0" fontId="14" fillId="4" borderId="7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left" vertical="center" wrapText="1"/>
    </xf>
    <xf numFmtId="0" fontId="14" fillId="4" borderId="7" xfId="0" applyFont="1" applyFill="1" applyBorder="1" applyAlignment="1" applyProtection="1">
      <alignment horizontal="center" vertical="center" wrapText="1"/>
    </xf>
    <xf numFmtId="0" fontId="15" fillId="5" borderId="7" xfId="0" applyFont="1" applyFill="1" applyBorder="1" applyAlignment="1" applyProtection="1">
      <alignment horizontal="center" vertical="center" wrapText="1"/>
    </xf>
    <xf numFmtId="0" fontId="15" fillId="6" borderId="7" xfId="0" applyFont="1" applyFill="1" applyBorder="1" applyAlignment="1" applyProtection="1">
      <alignment horizontal="center" vertical="center" wrapText="1"/>
    </xf>
    <xf numFmtId="0" fontId="15" fillId="6" borderId="7" xfId="0" applyFont="1" applyFill="1" applyBorder="1" applyAlignment="1" applyProtection="1">
      <alignment horizontal="center"/>
    </xf>
    <xf numFmtId="0" fontId="15" fillId="6" borderId="7" xfId="0" applyFont="1" applyFill="1" applyBorder="1" applyAlignment="1" applyProtection="1">
      <alignment horizontal="center" vertical="center"/>
    </xf>
    <xf numFmtId="0" fontId="29" fillId="4" borderId="7" xfId="0" applyFont="1" applyFill="1" applyBorder="1" applyAlignment="1" applyProtection="1">
      <alignment horizontal="left" vertical="center"/>
    </xf>
    <xf numFmtId="0" fontId="14" fillId="6" borderId="7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/>
    </xf>
    <xf numFmtId="0" fontId="14" fillId="6" borderId="7" xfId="0" applyFont="1" applyFill="1" applyBorder="1" applyAlignment="1" applyProtection="1">
      <alignment horizontal="center" vertical="center"/>
    </xf>
    <xf numFmtId="0" fontId="14" fillId="6" borderId="7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/>
    </xf>
    <xf numFmtId="0" fontId="14" fillId="5" borderId="7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vertical="center"/>
    </xf>
    <xf numFmtId="0" fontId="25" fillId="6" borderId="7" xfId="0" applyFont="1" applyFill="1" applyBorder="1" applyAlignment="1" applyProtection="1">
      <alignment horizontal="center" vertical="center"/>
    </xf>
    <xf numFmtId="3" fontId="14" fillId="4" borderId="7" xfId="0" applyNumberFormat="1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left" vertical="center"/>
    </xf>
    <xf numFmtId="0" fontId="15" fillId="6" borderId="7" xfId="0" applyNumberFormat="1" applyFont="1" applyFill="1" applyBorder="1" applyAlignment="1" applyProtection="1">
      <alignment horizontal="center" vertical="center" wrapText="1"/>
    </xf>
    <xf numFmtId="0" fontId="20" fillId="6" borderId="7" xfId="0" applyFont="1" applyFill="1" applyBorder="1" applyAlignment="1" applyProtection="1">
      <alignment horizontal="center"/>
    </xf>
    <xf numFmtId="0" fontId="26" fillId="6" borderId="7" xfId="0" applyFont="1" applyFill="1" applyBorder="1" applyAlignment="1" applyProtection="1">
      <alignment horizontal="center" vertical="center"/>
    </xf>
    <xf numFmtId="0" fontId="22" fillId="7" borderId="7" xfId="0" applyFont="1" applyFill="1" applyBorder="1" applyAlignment="1" applyProtection="1">
      <alignment horizontal="center" vertical="center" wrapText="1"/>
    </xf>
    <xf numFmtId="0" fontId="23" fillId="7" borderId="7" xfId="0" applyFont="1" applyFill="1" applyBorder="1" applyAlignment="1" applyProtection="1">
      <alignment horizontal="center"/>
    </xf>
    <xf numFmtId="0" fontId="27" fillId="7" borderId="7" xfId="0" applyFont="1" applyFill="1" applyBorder="1" applyAlignment="1" applyProtection="1">
      <alignment horizontal="center" vertical="center" wrapText="1"/>
    </xf>
    <xf numFmtId="0" fontId="22" fillId="7" borderId="7" xfId="0" applyNumberFormat="1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vertical="center" wrapText="1"/>
    </xf>
    <xf numFmtId="0" fontId="29" fillId="4" borderId="7" xfId="0" applyFont="1" applyFill="1" applyBorder="1" applyAlignment="1" applyProtection="1">
      <alignment vertical="center" wrapText="1"/>
    </xf>
    <xf numFmtId="0" fontId="29" fillId="4" borderId="7" xfId="0" applyFont="1" applyFill="1" applyBorder="1" applyAlignment="1" applyProtection="1">
      <alignment horizontal="left" vertical="center" wrapText="1"/>
    </xf>
    <xf numFmtId="0" fontId="19" fillId="0" borderId="7" xfId="0" applyFont="1" applyFill="1" applyBorder="1" applyAlignment="1" applyProtection="1">
      <alignment horizontal="left" vertical="center" wrapText="1"/>
    </xf>
    <xf numFmtId="0" fontId="14" fillId="3" borderId="7" xfId="0" applyFont="1" applyFill="1" applyBorder="1" applyAlignment="1" applyProtection="1">
      <alignment horizontal="center" vertical="center"/>
    </xf>
    <xf numFmtId="0" fontId="28" fillId="6" borderId="7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left" vertical="center" wrapText="1"/>
    </xf>
    <xf numFmtId="164" fontId="8" fillId="0" borderId="7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14" fillId="3" borderId="7" xfId="0" applyNumberFormat="1" applyFont="1" applyFill="1" applyBorder="1" applyAlignment="1" applyProtection="1">
      <alignment horizontal="center" vertical="center"/>
    </xf>
    <xf numFmtId="10" fontId="8" fillId="0" borderId="7" xfId="0" applyNumberFormat="1" applyFont="1" applyFill="1" applyBorder="1" applyAlignment="1" applyProtection="1">
      <alignment horizontal="center" vertical="center" wrapText="1"/>
    </xf>
    <xf numFmtId="10" fontId="8" fillId="4" borderId="7" xfId="0" applyNumberFormat="1" applyFont="1" applyFill="1" applyBorder="1" applyAlignment="1" applyProtection="1">
      <alignment horizontal="center" vertical="center" wrapText="1"/>
    </xf>
    <xf numFmtId="10" fontId="15" fillId="6" borderId="7" xfId="0" applyNumberFormat="1" applyFont="1" applyFill="1" applyBorder="1" applyAlignment="1" applyProtection="1">
      <alignment horizontal="center" vertical="center" wrapText="1"/>
    </xf>
    <xf numFmtId="10" fontId="8" fillId="3" borderId="7" xfId="0" applyNumberFormat="1" applyFont="1" applyFill="1" applyBorder="1" applyAlignment="1" applyProtection="1">
      <alignment horizontal="center" vertical="center" wrapText="1"/>
    </xf>
    <xf numFmtId="10" fontId="15" fillId="5" borderId="7" xfId="0" applyNumberFormat="1" applyFont="1" applyFill="1" applyBorder="1" applyAlignment="1" applyProtection="1">
      <alignment horizontal="center" vertical="center" wrapText="1"/>
    </xf>
    <xf numFmtId="10" fontId="22" fillId="7" borderId="7" xfId="0" applyNumberFormat="1" applyFont="1" applyFill="1" applyBorder="1" applyAlignment="1" applyProtection="1">
      <alignment horizontal="center" vertical="center" wrapText="1"/>
    </xf>
    <xf numFmtId="10" fontId="7" fillId="0" borderId="0" xfId="0" applyNumberFormat="1" applyFont="1" applyFill="1" applyAlignment="1" applyProtection="1">
      <alignment horizontal="center" vertical="center" wrapText="1"/>
    </xf>
    <xf numFmtId="10" fontId="12" fillId="0" borderId="0" xfId="0" applyNumberFormat="1" applyFont="1" applyFill="1" applyAlignment="1" applyProtection="1">
      <alignment horizontal="center" vertical="center" wrapText="1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0" fontId="15" fillId="5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 wrapText="1"/>
    </xf>
    <xf numFmtId="10" fontId="5" fillId="0" borderId="5" xfId="0" applyNumberFormat="1" applyFont="1" applyFill="1" applyBorder="1" applyAlignment="1" applyProtection="1">
      <alignment horizontal="center" vertical="center" wrapText="1"/>
    </xf>
    <xf numFmtId="164" fontId="16" fillId="7" borderId="7" xfId="0" applyNumberFormat="1" applyFont="1" applyFill="1" applyBorder="1" applyAlignment="1" applyProtection="1">
      <alignment vertical="center"/>
    </xf>
    <xf numFmtId="164" fontId="17" fillId="7" borderId="7" xfId="0" applyNumberFormat="1" applyFont="1" applyFill="1" applyBorder="1" applyAlignment="1" applyProtection="1">
      <alignment vertical="center"/>
    </xf>
    <xf numFmtId="0" fontId="16" fillId="7" borderId="7" xfId="0" applyNumberFormat="1" applyFont="1" applyFill="1" applyBorder="1" applyAlignment="1" applyProtection="1">
      <alignment horizontal="center" vertical="center" wrapText="1"/>
    </xf>
    <xf numFmtId="10" fontId="16" fillId="7" borderId="7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0" fillId="0" borderId="0" xfId="0" applyFont="1" applyProtection="1"/>
    <xf numFmtId="0" fontId="30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/>
    </xf>
    <xf numFmtId="0" fontId="30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/>
    </xf>
    <xf numFmtId="0" fontId="32" fillId="0" borderId="0" xfId="0" applyFont="1" applyProtection="1"/>
    <xf numFmtId="0" fontId="33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14" fillId="0" borderId="8" xfId="0" applyFont="1" applyFill="1" applyBorder="1" applyAlignment="1" applyProtection="1">
      <alignment horizontal="left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10" fontId="29" fillId="4" borderId="7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Protection="1"/>
    <xf numFmtId="0" fontId="19" fillId="3" borderId="7" xfId="0" applyFont="1" applyFill="1" applyBorder="1" applyAlignment="1" applyProtection="1">
      <alignment vertical="center" wrapText="1"/>
    </xf>
    <xf numFmtId="0" fontId="29" fillId="4" borderId="7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 wrapText="1"/>
      <protection locked="0"/>
    </xf>
    <xf numFmtId="0" fontId="29" fillId="4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19" fillId="0" borderId="0" xfId="0" applyFont="1" applyAlignment="1">
      <alignment vertical="center" wrapText="1"/>
    </xf>
    <xf numFmtId="0" fontId="14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7" xfId="0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/>
    </xf>
    <xf numFmtId="0" fontId="18" fillId="2" borderId="7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10" fontId="16" fillId="2" borderId="7" xfId="0" applyNumberFormat="1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24" fillId="2" borderId="7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vertical="center"/>
    </xf>
    <xf numFmtId="10" fontId="1" fillId="0" borderId="0" xfId="0" applyNumberFormat="1" applyFont="1" applyProtection="1"/>
    <xf numFmtId="10" fontId="1" fillId="0" borderId="0" xfId="0" applyNumberFormat="1" applyFont="1" applyAlignment="1" applyProtection="1">
      <alignment horizontal="left"/>
    </xf>
    <xf numFmtId="10" fontId="31" fillId="0" borderId="0" xfId="0" applyNumberFormat="1" applyFont="1" applyProtection="1"/>
    <xf numFmtId="164" fontId="8" fillId="9" borderId="7" xfId="0" applyNumberFormat="1" applyFont="1" applyFill="1" applyBorder="1" applyAlignment="1" applyProtection="1">
      <alignment vertical="center"/>
    </xf>
    <xf numFmtId="164" fontId="14" fillId="9" borderId="7" xfId="0" applyNumberFormat="1" applyFont="1" applyFill="1" applyBorder="1" applyAlignment="1" applyProtection="1">
      <alignment vertical="center"/>
    </xf>
    <xf numFmtId="0" fontId="8" fillId="9" borderId="7" xfId="0" applyNumberFormat="1" applyFont="1" applyFill="1" applyBorder="1" applyAlignment="1" applyProtection="1">
      <alignment horizontal="center" vertical="center" wrapText="1"/>
    </xf>
    <xf numFmtId="10" fontId="8" fillId="9" borderId="7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vertical="center"/>
    </xf>
    <xf numFmtId="0" fontId="8" fillId="8" borderId="4" xfId="0" applyFont="1" applyFill="1" applyBorder="1" applyAlignment="1" applyProtection="1">
      <alignment vertical="center"/>
      <protection locked="0"/>
    </xf>
    <xf numFmtId="0" fontId="8" fillId="8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/>
    <xf numFmtId="0" fontId="3" fillId="3" borderId="0" xfId="0" applyFont="1" applyFill="1" applyProtection="1"/>
    <xf numFmtId="0" fontId="3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/>
    </xf>
    <xf numFmtId="0" fontId="0" fillId="3" borderId="0" xfId="0" applyFill="1" applyProtection="1"/>
    <xf numFmtId="0" fontId="5" fillId="3" borderId="0" xfId="0" applyFont="1" applyFill="1" applyProtection="1"/>
    <xf numFmtId="9" fontId="5" fillId="3" borderId="0" xfId="0" applyNumberFormat="1" applyFont="1" applyFill="1" applyAlignment="1" applyProtection="1">
      <alignment horizontal="center" vertical="center"/>
    </xf>
    <xf numFmtId="0" fontId="5" fillId="3" borderId="0" xfId="0" applyFont="1" applyFill="1" applyBorder="1" applyProtection="1"/>
    <xf numFmtId="0" fontId="34" fillId="3" borderId="0" xfId="0" applyFont="1" applyFill="1" applyBorder="1" applyProtection="1"/>
    <xf numFmtId="0" fontId="12" fillId="3" borderId="0" xfId="0" applyFont="1" applyFill="1" applyProtection="1"/>
    <xf numFmtId="0" fontId="0" fillId="3" borderId="0" xfId="0" applyFill="1" applyAlignment="1" applyProtection="1"/>
    <xf numFmtId="0" fontId="9" fillId="3" borderId="0" xfId="0" applyFont="1" applyFill="1" applyProtection="1"/>
    <xf numFmtId="0" fontId="10" fillId="3" borderId="0" xfId="0" applyFont="1" applyFill="1" applyProtection="1"/>
    <xf numFmtId="0" fontId="30" fillId="3" borderId="0" xfId="0" applyFont="1" applyFill="1" applyProtection="1"/>
    <xf numFmtId="0" fontId="30" fillId="3" borderId="0" xfId="0" applyFont="1" applyFill="1" applyAlignment="1" applyProtection="1">
      <alignment horizontal="left"/>
    </xf>
    <xf numFmtId="0" fontId="32" fillId="3" borderId="0" xfId="0" applyFont="1" applyFill="1" applyProtection="1"/>
    <xf numFmtId="0" fontId="31" fillId="3" borderId="0" xfId="0" applyFont="1" applyFill="1" applyAlignment="1" applyProtection="1">
      <alignment horizontal="left" vertical="center"/>
    </xf>
    <xf numFmtId="0" fontId="31" fillId="3" borderId="0" xfId="0" applyFont="1" applyFill="1" applyAlignment="1" applyProtection="1">
      <alignment vertical="center"/>
    </xf>
    <xf numFmtId="0" fontId="14" fillId="3" borderId="8" xfId="0" applyFont="1" applyFill="1" applyBorder="1" applyAlignment="1" applyProtection="1">
      <alignment horizontal="left" vertical="center" wrapText="1"/>
    </xf>
    <xf numFmtId="0" fontId="14" fillId="3" borderId="6" xfId="0" applyFont="1" applyFill="1" applyBorder="1" applyAlignment="1" applyProtection="1">
      <alignment horizontal="left" vertical="center" wrapText="1"/>
    </xf>
    <xf numFmtId="0" fontId="8" fillId="9" borderId="14" xfId="0" applyNumberFormat="1" applyFont="1" applyFill="1" applyBorder="1" applyAlignment="1" applyProtection="1">
      <alignment horizontal="center" vertical="center"/>
    </xf>
    <xf numFmtId="0" fontId="8" fillId="9" borderId="15" xfId="0" applyNumberFormat="1" applyFont="1" applyFill="1" applyBorder="1" applyAlignment="1" applyProtection="1">
      <alignment horizontal="center" vertical="center"/>
    </xf>
    <xf numFmtId="0" fontId="16" fillId="7" borderId="14" xfId="0" applyNumberFormat="1" applyFont="1" applyFill="1" applyBorder="1" applyAlignment="1" applyProtection="1">
      <alignment horizontal="center" vertical="center"/>
    </xf>
    <xf numFmtId="0" fontId="16" fillId="7" borderId="15" xfId="0" applyNumberFormat="1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wrapText="1"/>
    </xf>
    <xf numFmtId="0" fontId="8" fillId="0" borderId="12" xfId="0" applyFont="1" applyFill="1" applyBorder="1" applyAlignment="1" applyProtection="1">
      <alignment horizontal="right" vertical="center" wrapText="1"/>
      <protection locked="0"/>
    </xf>
    <xf numFmtId="0" fontId="8" fillId="0" borderId="13" xfId="0" applyFont="1" applyFill="1" applyBorder="1" applyAlignment="1" applyProtection="1">
      <alignment horizontal="right" vertical="center" wrapText="1"/>
      <protection locked="0"/>
    </xf>
    <xf numFmtId="0" fontId="14" fillId="0" borderId="8" xfId="0" applyFont="1" applyFill="1" applyBorder="1" applyAlignment="1" applyProtection="1">
      <alignment horizontal="left" vertical="center" wrapText="1"/>
    </xf>
    <xf numFmtId="0" fontId="14" fillId="0" borderId="6" xfId="0" applyFont="1" applyFill="1" applyBorder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top" wrapText="1"/>
    </xf>
    <xf numFmtId="164" fontId="8" fillId="0" borderId="7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FFDA9"/>
      <color rgb="FF99FF99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K782"/>
  <sheetViews>
    <sheetView tabSelected="1" view="pageLayout" zoomScaleNormal="110" workbookViewId="0">
      <selection activeCell="D16" sqref="D16"/>
    </sheetView>
  </sheetViews>
  <sheetFormatPr defaultRowHeight="15" x14ac:dyDescent="0.25"/>
  <cols>
    <col min="1" max="1" width="9.7109375" style="10" customWidth="1"/>
    <col min="2" max="2" width="9.28515625" style="15" customWidth="1"/>
    <col min="3" max="3" width="51.140625" style="74" customWidth="1"/>
    <col min="4" max="4" width="11.85546875" style="33" customWidth="1"/>
    <col min="5" max="5" width="15.42578125" style="87" customWidth="1"/>
    <col min="6" max="6" width="15.42578125" style="88" customWidth="1"/>
    <col min="7" max="8" width="15.42578125" style="83" customWidth="1"/>
    <col min="9" max="11" width="13.42578125" style="2" customWidth="1"/>
    <col min="12" max="12" width="13.42578125" style="144" customWidth="1"/>
    <col min="13" max="349" width="13.42578125" style="2" customWidth="1"/>
    <col min="350" max="512" width="9.140625" style="2"/>
    <col min="513" max="513" width="6.42578125" style="2" customWidth="1"/>
    <col min="514" max="514" width="6.140625" style="2" customWidth="1"/>
    <col min="515" max="515" width="45.5703125" style="2" customWidth="1"/>
    <col min="516" max="516" width="11.85546875" style="2" customWidth="1"/>
    <col min="517" max="517" width="13" style="2" customWidth="1"/>
    <col min="518" max="518" width="15.28515625" style="2" customWidth="1"/>
    <col min="519" max="519" width="12.42578125" style="2" customWidth="1"/>
    <col min="520" max="520" width="11.28515625" style="2" customWidth="1"/>
    <col min="521" max="521" width="30.7109375" style="2" customWidth="1"/>
    <col min="522" max="529" width="9.140625" style="2"/>
    <col min="530" max="530" width="18.28515625" style="2" customWidth="1"/>
    <col min="531" max="768" width="9.140625" style="2"/>
    <col min="769" max="769" width="6.42578125" style="2" customWidth="1"/>
    <col min="770" max="770" width="6.140625" style="2" customWidth="1"/>
    <col min="771" max="771" width="45.5703125" style="2" customWidth="1"/>
    <col min="772" max="772" width="11.85546875" style="2" customWidth="1"/>
    <col min="773" max="773" width="13" style="2" customWidth="1"/>
    <col min="774" max="774" width="15.28515625" style="2" customWidth="1"/>
    <col min="775" max="775" width="12.42578125" style="2" customWidth="1"/>
    <col min="776" max="776" width="11.28515625" style="2" customWidth="1"/>
    <col min="777" max="777" width="30.7109375" style="2" customWidth="1"/>
    <col min="778" max="785" width="9.140625" style="2"/>
    <col min="786" max="786" width="18.28515625" style="2" customWidth="1"/>
    <col min="787" max="1024" width="9.140625" style="2"/>
    <col min="1025" max="1025" width="6.42578125" style="2" customWidth="1"/>
    <col min="1026" max="1026" width="6.140625" style="2" customWidth="1"/>
    <col min="1027" max="1027" width="45.5703125" style="2" customWidth="1"/>
    <col min="1028" max="1028" width="11.85546875" style="2" customWidth="1"/>
    <col min="1029" max="1029" width="13" style="2" customWidth="1"/>
    <col min="1030" max="1030" width="15.28515625" style="2" customWidth="1"/>
    <col min="1031" max="1031" width="12.42578125" style="2" customWidth="1"/>
    <col min="1032" max="1032" width="11.28515625" style="2" customWidth="1"/>
    <col min="1033" max="1033" width="30.7109375" style="2" customWidth="1"/>
    <col min="1034" max="1041" width="9.140625" style="2"/>
    <col min="1042" max="1042" width="18.28515625" style="2" customWidth="1"/>
    <col min="1043" max="1280" width="9.140625" style="2"/>
    <col min="1281" max="1281" width="6.42578125" style="2" customWidth="1"/>
    <col min="1282" max="1282" width="6.140625" style="2" customWidth="1"/>
    <col min="1283" max="1283" width="45.5703125" style="2" customWidth="1"/>
    <col min="1284" max="1284" width="11.85546875" style="2" customWidth="1"/>
    <col min="1285" max="1285" width="13" style="2" customWidth="1"/>
    <col min="1286" max="1286" width="15.28515625" style="2" customWidth="1"/>
    <col min="1287" max="1287" width="12.42578125" style="2" customWidth="1"/>
    <col min="1288" max="1288" width="11.28515625" style="2" customWidth="1"/>
    <col min="1289" max="1289" width="30.7109375" style="2" customWidth="1"/>
    <col min="1290" max="1297" width="9.140625" style="2"/>
    <col min="1298" max="1298" width="18.28515625" style="2" customWidth="1"/>
    <col min="1299" max="1536" width="9.140625" style="2"/>
    <col min="1537" max="1537" width="6.42578125" style="2" customWidth="1"/>
    <col min="1538" max="1538" width="6.140625" style="2" customWidth="1"/>
    <col min="1539" max="1539" width="45.5703125" style="2" customWidth="1"/>
    <col min="1540" max="1540" width="11.85546875" style="2" customWidth="1"/>
    <col min="1541" max="1541" width="13" style="2" customWidth="1"/>
    <col min="1542" max="1542" width="15.28515625" style="2" customWidth="1"/>
    <col min="1543" max="1543" width="12.42578125" style="2" customWidth="1"/>
    <col min="1544" max="1544" width="11.28515625" style="2" customWidth="1"/>
    <col min="1545" max="1545" width="30.7109375" style="2" customWidth="1"/>
    <col min="1546" max="1553" width="9.140625" style="2"/>
    <col min="1554" max="1554" width="18.28515625" style="2" customWidth="1"/>
    <col min="1555" max="1792" width="9.140625" style="2"/>
    <col min="1793" max="1793" width="6.42578125" style="2" customWidth="1"/>
    <col min="1794" max="1794" width="6.140625" style="2" customWidth="1"/>
    <col min="1795" max="1795" width="45.5703125" style="2" customWidth="1"/>
    <col min="1796" max="1796" width="11.85546875" style="2" customWidth="1"/>
    <col min="1797" max="1797" width="13" style="2" customWidth="1"/>
    <col min="1798" max="1798" width="15.28515625" style="2" customWidth="1"/>
    <col min="1799" max="1799" width="12.42578125" style="2" customWidth="1"/>
    <col min="1800" max="1800" width="11.28515625" style="2" customWidth="1"/>
    <col min="1801" max="1801" width="30.7109375" style="2" customWidth="1"/>
    <col min="1802" max="1809" width="9.140625" style="2"/>
    <col min="1810" max="1810" width="18.28515625" style="2" customWidth="1"/>
    <col min="1811" max="2048" width="9.140625" style="2"/>
    <col min="2049" max="2049" width="6.42578125" style="2" customWidth="1"/>
    <col min="2050" max="2050" width="6.140625" style="2" customWidth="1"/>
    <col min="2051" max="2051" width="45.5703125" style="2" customWidth="1"/>
    <col min="2052" max="2052" width="11.85546875" style="2" customWidth="1"/>
    <col min="2053" max="2053" width="13" style="2" customWidth="1"/>
    <col min="2054" max="2054" width="15.28515625" style="2" customWidth="1"/>
    <col min="2055" max="2055" width="12.42578125" style="2" customWidth="1"/>
    <col min="2056" max="2056" width="11.28515625" style="2" customWidth="1"/>
    <col min="2057" max="2057" width="30.7109375" style="2" customWidth="1"/>
    <col min="2058" max="2065" width="9.140625" style="2"/>
    <col min="2066" max="2066" width="18.28515625" style="2" customWidth="1"/>
    <col min="2067" max="2304" width="9.140625" style="2"/>
    <col min="2305" max="2305" width="6.42578125" style="2" customWidth="1"/>
    <col min="2306" max="2306" width="6.140625" style="2" customWidth="1"/>
    <col min="2307" max="2307" width="45.5703125" style="2" customWidth="1"/>
    <col min="2308" max="2308" width="11.85546875" style="2" customWidth="1"/>
    <col min="2309" max="2309" width="13" style="2" customWidth="1"/>
    <col min="2310" max="2310" width="15.28515625" style="2" customWidth="1"/>
    <col min="2311" max="2311" width="12.42578125" style="2" customWidth="1"/>
    <col min="2312" max="2312" width="11.28515625" style="2" customWidth="1"/>
    <col min="2313" max="2313" width="30.7109375" style="2" customWidth="1"/>
    <col min="2314" max="2321" width="9.140625" style="2"/>
    <col min="2322" max="2322" width="18.28515625" style="2" customWidth="1"/>
    <col min="2323" max="2560" width="9.140625" style="2"/>
    <col min="2561" max="2561" width="6.42578125" style="2" customWidth="1"/>
    <col min="2562" max="2562" width="6.140625" style="2" customWidth="1"/>
    <col min="2563" max="2563" width="45.5703125" style="2" customWidth="1"/>
    <col min="2564" max="2564" width="11.85546875" style="2" customWidth="1"/>
    <col min="2565" max="2565" width="13" style="2" customWidth="1"/>
    <col min="2566" max="2566" width="15.28515625" style="2" customWidth="1"/>
    <col min="2567" max="2567" width="12.42578125" style="2" customWidth="1"/>
    <col min="2568" max="2568" width="11.28515625" style="2" customWidth="1"/>
    <col min="2569" max="2569" width="30.7109375" style="2" customWidth="1"/>
    <col min="2570" max="2577" width="9.140625" style="2"/>
    <col min="2578" max="2578" width="18.28515625" style="2" customWidth="1"/>
    <col min="2579" max="2816" width="9.140625" style="2"/>
    <col min="2817" max="2817" width="6.42578125" style="2" customWidth="1"/>
    <col min="2818" max="2818" width="6.140625" style="2" customWidth="1"/>
    <col min="2819" max="2819" width="45.5703125" style="2" customWidth="1"/>
    <col min="2820" max="2820" width="11.85546875" style="2" customWidth="1"/>
    <col min="2821" max="2821" width="13" style="2" customWidth="1"/>
    <col min="2822" max="2822" width="15.28515625" style="2" customWidth="1"/>
    <col min="2823" max="2823" width="12.42578125" style="2" customWidth="1"/>
    <col min="2824" max="2824" width="11.28515625" style="2" customWidth="1"/>
    <col min="2825" max="2825" width="30.7109375" style="2" customWidth="1"/>
    <col min="2826" max="2833" width="9.140625" style="2"/>
    <col min="2834" max="2834" width="18.28515625" style="2" customWidth="1"/>
    <col min="2835" max="3072" width="9.140625" style="2"/>
    <col min="3073" max="3073" width="6.42578125" style="2" customWidth="1"/>
    <col min="3074" max="3074" width="6.140625" style="2" customWidth="1"/>
    <col min="3075" max="3075" width="45.5703125" style="2" customWidth="1"/>
    <col min="3076" max="3076" width="11.85546875" style="2" customWidth="1"/>
    <col min="3077" max="3077" width="13" style="2" customWidth="1"/>
    <col min="3078" max="3078" width="15.28515625" style="2" customWidth="1"/>
    <col min="3079" max="3079" width="12.42578125" style="2" customWidth="1"/>
    <col min="3080" max="3080" width="11.28515625" style="2" customWidth="1"/>
    <col min="3081" max="3081" width="30.7109375" style="2" customWidth="1"/>
    <col min="3082" max="3089" width="9.140625" style="2"/>
    <col min="3090" max="3090" width="18.28515625" style="2" customWidth="1"/>
    <col min="3091" max="3328" width="9.140625" style="2"/>
    <col min="3329" max="3329" width="6.42578125" style="2" customWidth="1"/>
    <col min="3330" max="3330" width="6.140625" style="2" customWidth="1"/>
    <col min="3331" max="3331" width="45.5703125" style="2" customWidth="1"/>
    <col min="3332" max="3332" width="11.85546875" style="2" customWidth="1"/>
    <col min="3333" max="3333" width="13" style="2" customWidth="1"/>
    <col min="3334" max="3334" width="15.28515625" style="2" customWidth="1"/>
    <col min="3335" max="3335" width="12.42578125" style="2" customWidth="1"/>
    <col min="3336" max="3336" width="11.28515625" style="2" customWidth="1"/>
    <col min="3337" max="3337" width="30.7109375" style="2" customWidth="1"/>
    <col min="3338" max="3345" width="9.140625" style="2"/>
    <col min="3346" max="3346" width="18.28515625" style="2" customWidth="1"/>
    <col min="3347" max="3584" width="9.140625" style="2"/>
    <col min="3585" max="3585" width="6.42578125" style="2" customWidth="1"/>
    <col min="3586" max="3586" width="6.140625" style="2" customWidth="1"/>
    <col min="3587" max="3587" width="45.5703125" style="2" customWidth="1"/>
    <col min="3588" max="3588" width="11.85546875" style="2" customWidth="1"/>
    <col min="3589" max="3589" width="13" style="2" customWidth="1"/>
    <col min="3590" max="3590" width="15.28515625" style="2" customWidth="1"/>
    <col min="3591" max="3591" width="12.42578125" style="2" customWidth="1"/>
    <col min="3592" max="3592" width="11.28515625" style="2" customWidth="1"/>
    <col min="3593" max="3593" width="30.7109375" style="2" customWidth="1"/>
    <col min="3594" max="3601" width="9.140625" style="2"/>
    <col min="3602" max="3602" width="18.28515625" style="2" customWidth="1"/>
    <col min="3603" max="3840" width="9.140625" style="2"/>
    <col min="3841" max="3841" width="6.42578125" style="2" customWidth="1"/>
    <col min="3842" max="3842" width="6.140625" style="2" customWidth="1"/>
    <col min="3843" max="3843" width="45.5703125" style="2" customWidth="1"/>
    <col min="3844" max="3844" width="11.85546875" style="2" customWidth="1"/>
    <col min="3845" max="3845" width="13" style="2" customWidth="1"/>
    <col min="3846" max="3846" width="15.28515625" style="2" customWidth="1"/>
    <col min="3847" max="3847" width="12.42578125" style="2" customWidth="1"/>
    <col min="3848" max="3848" width="11.28515625" style="2" customWidth="1"/>
    <col min="3849" max="3849" width="30.7109375" style="2" customWidth="1"/>
    <col min="3850" max="3857" width="9.140625" style="2"/>
    <col min="3858" max="3858" width="18.28515625" style="2" customWidth="1"/>
    <col min="3859" max="4096" width="9.140625" style="2"/>
    <col min="4097" max="4097" width="6.42578125" style="2" customWidth="1"/>
    <col min="4098" max="4098" width="6.140625" style="2" customWidth="1"/>
    <col min="4099" max="4099" width="45.5703125" style="2" customWidth="1"/>
    <col min="4100" max="4100" width="11.85546875" style="2" customWidth="1"/>
    <col min="4101" max="4101" width="13" style="2" customWidth="1"/>
    <col min="4102" max="4102" width="15.28515625" style="2" customWidth="1"/>
    <col min="4103" max="4103" width="12.42578125" style="2" customWidth="1"/>
    <col min="4104" max="4104" width="11.28515625" style="2" customWidth="1"/>
    <col min="4105" max="4105" width="30.7109375" style="2" customWidth="1"/>
    <col min="4106" max="4113" width="9.140625" style="2"/>
    <col min="4114" max="4114" width="18.28515625" style="2" customWidth="1"/>
    <col min="4115" max="4352" width="9.140625" style="2"/>
    <col min="4353" max="4353" width="6.42578125" style="2" customWidth="1"/>
    <col min="4354" max="4354" width="6.140625" style="2" customWidth="1"/>
    <col min="4355" max="4355" width="45.5703125" style="2" customWidth="1"/>
    <col min="4356" max="4356" width="11.85546875" style="2" customWidth="1"/>
    <col min="4357" max="4357" width="13" style="2" customWidth="1"/>
    <col min="4358" max="4358" width="15.28515625" style="2" customWidth="1"/>
    <col min="4359" max="4359" width="12.42578125" style="2" customWidth="1"/>
    <col min="4360" max="4360" width="11.28515625" style="2" customWidth="1"/>
    <col min="4361" max="4361" width="30.7109375" style="2" customWidth="1"/>
    <col min="4362" max="4369" width="9.140625" style="2"/>
    <col min="4370" max="4370" width="18.28515625" style="2" customWidth="1"/>
    <col min="4371" max="4608" width="9.140625" style="2"/>
    <col min="4609" max="4609" width="6.42578125" style="2" customWidth="1"/>
    <col min="4610" max="4610" width="6.140625" style="2" customWidth="1"/>
    <col min="4611" max="4611" width="45.5703125" style="2" customWidth="1"/>
    <col min="4612" max="4612" width="11.85546875" style="2" customWidth="1"/>
    <col min="4613" max="4613" width="13" style="2" customWidth="1"/>
    <col min="4614" max="4614" width="15.28515625" style="2" customWidth="1"/>
    <col min="4615" max="4615" width="12.42578125" style="2" customWidth="1"/>
    <col min="4616" max="4616" width="11.28515625" style="2" customWidth="1"/>
    <col min="4617" max="4617" width="30.7109375" style="2" customWidth="1"/>
    <col min="4618" max="4625" width="9.140625" style="2"/>
    <col min="4626" max="4626" width="18.28515625" style="2" customWidth="1"/>
    <col min="4627" max="4864" width="9.140625" style="2"/>
    <col min="4865" max="4865" width="6.42578125" style="2" customWidth="1"/>
    <col min="4866" max="4866" width="6.140625" style="2" customWidth="1"/>
    <col min="4867" max="4867" width="45.5703125" style="2" customWidth="1"/>
    <col min="4868" max="4868" width="11.85546875" style="2" customWidth="1"/>
    <col min="4869" max="4869" width="13" style="2" customWidth="1"/>
    <col min="4870" max="4870" width="15.28515625" style="2" customWidth="1"/>
    <col min="4871" max="4871" width="12.42578125" style="2" customWidth="1"/>
    <col min="4872" max="4872" width="11.28515625" style="2" customWidth="1"/>
    <col min="4873" max="4873" width="30.7109375" style="2" customWidth="1"/>
    <col min="4874" max="4881" width="9.140625" style="2"/>
    <col min="4882" max="4882" width="18.28515625" style="2" customWidth="1"/>
    <col min="4883" max="5120" width="9.140625" style="2"/>
    <col min="5121" max="5121" width="6.42578125" style="2" customWidth="1"/>
    <col min="5122" max="5122" width="6.140625" style="2" customWidth="1"/>
    <col min="5123" max="5123" width="45.5703125" style="2" customWidth="1"/>
    <col min="5124" max="5124" width="11.85546875" style="2" customWidth="1"/>
    <col min="5125" max="5125" width="13" style="2" customWidth="1"/>
    <col min="5126" max="5126" width="15.28515625" style="2" customWidth="1"/>
    <col min="5127" max="5127" width="12.42578125" style="2" customWidth="1"/>
    <col min="5128" max="5128" width="11.28515625" style="2" customWidth="1"/>
    <col min="5129" max="5129" width="30.7109375" style="2" customWidth="1"/>
    <col min="5130" max="5137" width="9.140625" style="2"/>
    <col min="5138" max="5138" width="18.28515625" style="2" customWidth="1"/>
    <col min="5139" max="5376" width="9.140625" style="2"/>
    <col min="5377" max="5377" width="6.42578125" style="2" customWidth="1"/>
    <col min="5378" max="5378" width="6.140625" style="2" customWidth="1"/>
    <col min="5379" max="5379" width="45.5703125" style="2" customWidth="1"/>
    <col min="5380" max="5380" width="11.85546875" style="2" customWidth="1"/>
    <col min="5381" max="5381" width="13" style="2" customWidth="1"/>
    <col min="5382" max="5382" width="15.28515625" style="2" customWidth="1"/>
    <col min="5383" max="5383" width="12.42578125" style="2" customWidth="1"/>
    <col min="5384" max="5384" width="11.28515625" style="2" customWidth="1"/>
    <col min="5385" max="5385" width="30.7109375" style="2" customWidth="1"/>
    <col min="5386" max="5393" width="9.140625" style="2"/>
    <col min="5394" max="5394" width="18.28515625" style="2" customWidth="1"/>
    <col min="5395" max="5632" width="9.140625" style="2"/>
    <col min="5633" max="5633" width="6.42578125" style="2" customWidth="1"/>
    <col min="5634" max="5634" width="6.140625" style="2" customWidth="1"/>
    <col min="5635" max="5635" width="45.5703125" style="2" customWidth="1"/>
    <col min="5636" max="5636" width="11.85546875" style="2" customWidth="1"/>
    <col min="5637" max="5637" width="13" style="2" customWidth="1"/>
    <col min="5638" max="5638" width="15.28515625" style="2" customWidth="1"/>
    <col min="5639" max="5639" width="12.42578125" style="2" customWidth="1"/>
    <col min="5640" max="5640" width="11.28515625" style="2" customWidth="1"/>
    <col min="5641" max="5641" width="30.7109375" style="2" customWidth="1"/>
    <col min="5642" max="5649" width="9.140625" style="2"/>
    <col min="5650" max="5650" width="18.28515625" style="2" customWidth="1"/>
    <col min="5651" max="5888" width="9.140625" style="2"/>
    <col min="5889" max="5889" width="6.42578125" style="2" customWidth="1"/>
    <col min="5890" max="5890" width="6.140625" style="2" customWidth="1"/>
    <col min="5891" max="5891" width="45.5703125" style="2" customWidth="1"/>
    <col min="5892" max="5892" width="11.85546875" style="2" customWidth="1"/>
    <col min="5893" max="5893" width="13" style="2" customWidth="1"/>
    <col min="5894" max="5894" width="15.28515625" style="2" customWidth="1"/>
    <col min="5895" max="5895" width="12.42578125" style="2" customWidth="1"/>
    <col min="5896" max="5896" width="11.28515625" style="2" customWidth="1"/>
    <col min="5897" max="5897" width="30.7109375" style="2" customWidth="1"/>
    <col min="5898" max="5905" width="9.140625" style="2"/>
    <col min="5906" max="5906" width="18.28515625" style="2" customWidth="1"/>
    <col min="5907" max="6144" width="9.140625" style="2"/>
    <col min="6145" max="6145" width="6.42578125" style="2" customWidth="1"/>
    <col min="6146" max="6146" width="6.140625" style="2" customWidth="1"/>
    <col min="6147" max="6147" width="45.5703125" style="2" customWidth="1"/>
    <col min="6148" max="6148" width="11.85546875" style="2" customWidth="1"/>
    <col min="6149" max="6149" width="13" style="2" customWidth="1"/>
    <col min="6150" max="6150" width="15.28515625" style="2" customWidth="1"/>
    <col min="6151" max="6151" width="12.42578125" style="2" customWidth="1"/>
    <col min="6152" max="6152" width="11.28515625" style="2" customWidth="1"/>
    <col min="6153" max="6153" width="30.7109375" style="2" customWidth="1"/>
    <col min="6154" max="6161" width="9.140625" style="2"/>
    <col min="6162" max="6162" width="18.28515625" style="2" customWidth="1"/>
    <col min="6163" max="6400" width="9.140625" style="2"/>
    <col min="6401" max="6401" width="6.42578125" style="2" customWidth="1"/>
    <col min="6402" max="6402" width="6.140625" style="2" customWidth="1"/>
    <col min="6403" max="6403" width="45.5703125" style="2" customWidth="1"/>
    <col min="6404" max="6404" width="11.85546875" style="2" customWidth="1"/>
    <col min="6405" max="6405" width="13" style="2" customWidth="1"/>
    <col min="6406" max="6406" width="15.28515625" style="2" customWidth="1"/>
    <col min="6407" max="6407" width="12.42578125" style="2" customWidth="1"/>
    <col min="6408" max="6408" width="11.28515625" style="2" customWidth="1"/>
    <col min="6409" max="6409" width="30.7109375" style="2" customWidth="1"/>
    <col min="6410" max="6417" width="9.140625" style="2"/>
    <col min="6418" max="6418" width="18.28515625" style="2" customWidth="1"/>
    <col min="6419" max="6656" width="9.140625" style="2"/>
    <col min="6657" max="6657" width="6.42578125" style="2" customWidth="1"/>
    <col min="6658" max="6658" width="6.140625" style="2" customWidth="1"/>
    <col min="6659" max="6659" width="45.5703125" style="2" customWidth="1"/>
    <col min="6660" max="6660" width="11.85546875" style="2" customWidth="1"/>
    <col min="6661" max="6661" width="13" style="2" customWidth="1"/>
    <col min="6662" max="6662" width="15.28515625" style="2" customWidth="1"/>
    <col min="6663" max="6663" width="12.42578125" style="2" customWidth="1"/>
    <col min="6664" max="6664" width="11.28515625" style="2" customWidth="1"/>
    <col min="6665" max="6665" width="30.7109375" style="2" customWidth="1"/>
    <col min="6666" max="6673" width="9.140625" style="2"/>
    <col min="6674" max="6674" width="18.28515625" style="2" customWidth="1"/>
    <col min="6675" max="6912" width="9.140625" style="2"/>
    <col min="6913" max="6913" width="6.42578125" style="2" customWidth="1"/>
    <col min="6914" max="6914" width="6.140625" style="2" customWidth="1"/>
    <col min="6915" max="6915" width="45.5703125" style="2" customWidth="1"/>
    <col min="6916" max="6916" width="11.85546875" style="2" customWidth="1"/>
    <col min="6917" max="6917" width="13" style="2" customWidth="1"/>
    <col min="6918" max="6918" width="15.28515625" style="2" customWidth="1"/>
    <col min="6919" max="6919" width="12.42578125" style="2" customWidth="1"/>
    <col min="6920" max="6920" width="11.28515625" style="2" customWidth="1"/>
    <col min="6921" max="6921" width="30.7109375" style="2" customWidth="1"/>
    <col min="6922" max="6929" width="9.140625" style="2"/>
    <col min="6930" max="6930" width="18.28515625" style="2" customWidth="1"/>
    <col min="6931" max="7168" width="9.140625" style="2"/>
    <col min="7169" max="7169" width="6.42578125" style="2" customWidth="1"/>
    <col min="7170" max="7170" width="6.140625" style="2" customWidth="1"/>
    <col min="7171" max="7171" width="45.5703125" style="2" customWidth="1"/>
    <col min="7172" max="7172" width="11.85546875" style="2" customWidth="1"/>
    <col min="7173" max="7173" width="13" style="2" customWidth="1"/>
    <col min="7174" max="7174" width="15.28515625" style="2" customWidth="1"/>
    <col min="7175" max="7175" width="12.42578125" style="2" customWidth="1"/>
    <col min="7176" max="7176" width="11.28515625" style="2" customWidth="1"/>
    <col min="7177" max="7177" width="30.7109375" style="2" customWidth="1"/>
    <col min="7178" max="7185" width="9.140625" style="2"/>
    <col min="7186" max="7186" width="18.28515625" style="2" customWidth="1"/>
    <col min="7187" max="7424" width="9.140625" style="2"/>
    <col min="7425" max="7425" width="6.42578125" style="2" customWidth="1"/>
    <col min="7426" max="7426" width="6.140625" style="2" customWidth="1"/>
    <col min="7427" max="7427" width="45.5703125" style="2" customWidth="1"/>
    <col min="7428" max="7428" width="11.85546875" style="2" customWidth="1"/>
    <col min="7429" max="7429" width="13" style="2" customWidth="1"/>
    <col min="7430" max="7430" width="15.28515625" style="2" customWidth="1"/>
    <col min="7431" max="7431" width="12.42578125" style="2" customWidth="1"/>
    <col min="7432" max="7432" width="11.28515625" style="2" customWidth="1"/>
    <col min="7433" max="7433" width="30.7109375" style="2" customWidth="1"/>
    <col min="7434" max="7441" width="9.140625" style="2"/>
    <col min="7442" max="7442" width="18.28515625" style="2" customWidth="1"/>
    <col min="7443" max="7680" width="9.140625" style="2"/>
    <col min="7681" max="7681" width="6.42578125" style="2" customWidth="1"/>
    <col min="7682" max="7682" width="6.140625" style="2" customWidth="1"/>
    <col min="7683" max="7683" width="45.5703125" style="2" customWidth="1"/>
    <col min="7684" max="7684" width="11.85546875" style="2" customWidth="1"/>
    <col min="7685" max="7685" width="13" style="2" customWidth="1"/>
    <col min="7686" max="7686" width="15.28515625" style="2" customWidth="1"/>
    <col min="7687" max="7687" width="12.42578125" style="2" customWidth="1"/>
    <col min="7688" max="7688" width="11.28515625" style="2" customWidth="1"/>
    <col min="7689" max="7689" width="30.7109375" style="2" customWidth="1"/>
    <col min="7690" max="7697" width="9.140625" style="2"/>
    <col min="7698" max="7698" width="18.28515625" style="2" customWidth="1"/>
    <col min="7699" max="7936" width="9.140625" style="2"/>
    <col min="7937" max="7937" width="6.42578125" style="2" customWidth="1"/>
    <col min="7938" max="7938" width="6.140625" style="2" customWidth="1"/>
    <col min="7939" max="7939" width="45.5703125" style="2" customWidth="1"/>
    <col min="7940" max="7940" width="11.85546875" style="2" customWidth="1"/>
    <col min="7941" max="7941" width="13" style="2" customWidth="1"/>
    <col min="7942" max="7942" width="15.28515625" style="2" customWidth="1"/>
    <col min="7943" max="7943" width="12.42578125" style="2" customWidth="1"/>
    <col min="7944" max="7944" width="11.28515625" style="2" customWidth="1"/>
    <col min="7945" max="7945" width="30.7109375" style="2" customWidth="1"/>
    <col min="7946" max="7953" width="9.140625" style="2"/>
    <col min="7954" max="7954" width="18.28515625" style="2" customWidth="1"/>
    <col min="7955" max="8192" width="9.140625" style="2"/>
    <col min="8193" max="8193" width="6.42578125" style="2" customWidth="1"/>
    <col min="8194" max="8194" width="6.140625" style="2" customWidth="1"/>
    <col min="8195" max="8195" width="45.5703125" style="2" customWidth="1"/>
    <col min="8196" max="8196" width="11.85546875" style="2" customWidth="1"/>
    <col min="8197" max="8197" width="13" style="2" customWidth="1"/>
    <col min="8198" max="8198" width="15.28515625" style="2" customWidth="1"/>
    <col min="8199" max="8199" width="12.42578125" style="2" customWidth="1"/>
    <col min="8200" max="8200" width="11.28515625" style="2" customWidth="1"/>
    <col min="8201" max="8201" width="30.7109375" style="2" customWidth="1"/>
    <col min="8202" max="8209" width="9.140625" style="2"/>
    <col min="8210" max="8210" width="18.28515625" style="2" customWidth="1"/>
    <col min="8211" max="8448" width="9.140625" style="2"/>
    <col min="8449" max="8449" width="6.42578125" style="2" customWidth="1"/>
    <col min="8450" max="8450" width="6.140625" style="2" customWidth="1"/>
    <col min="8451" max="8451" width="45.5703125" style="2" customWidth="1"/>
    <col min="8452" max="8452" width="11.85546875" style="2" customWidth="1"/>
    <col min="8453" max="8453" width="13" style="2" customWidth="1"/>
    <col min="8454" max="8454" width="15.28515625" style="2" customWidth="1"/>
    <col min="8455" max="8455" width="12.42578125" style="2" customWidth="1"/>
    <col min="8456" max="8456" width="11.28515625" style="2" customWidth="1"/>
    <col min="8457" max="8457" width="30.7109375" style="2" customWidth="1"/>
    <col min="8458" max="8465" width="9.140625" style="2"/>
    <col min="8466" max="8466" width="18.28515625" style="2" customWidth="1"/>
    <col min="8467" max="8704" width="9.140625" style="2"/>
    <col min="8705" max="8705" width="6.42578125" style="2" customWidth="1"/>
    <col min="8706" max="8706" width="6.140625" style="2" customWidth="1"/>
    <col min="8707" max="8707" width="45.5703125" style="2" customWidth="1"/>
    <col min="8708" max="8708" width="11.85546875" style="2" customWidth="1"/>
    <col min="8709" max="8709" width="13" style="2" customWidth="1"/>
    <col min="8710" max="8710" width="15.28515625" style="2" customWidth="1"/>
    <col min="8711" max="8711" width="12.42578125" style="2" customWidth="1"/>
    <col min="8712" max="8712" width="11.28515625" style="2" customWidth="1"/>
    <col min="8713" max="8713" width="30.7109375" style="2" customWidth="1"/>
    <col min="8714" max="8721" width="9.140625" style="2"/>
    <col min="8722" max="8722" width="18.28515625" style="2" customWidth="1"/>
    <col min="8723" max="8960" width="9.140625" style="2"/>
    <col min="8961" max="8961" width="6.42578125" style="2" customWidth="1"/>
    <col min="8962" max="8962" width="6.140625" style="2" customWidth="1"/>
    <col min="8963" max="8963" width="45.5703125" style="2" customWidth="1"/>
    <col min="8964" max="8964" width="11.85546875" style="2" customWidth="1"/>
    <col min="8965" max="8965" width="13" style="2" customWidth="1"/>
    <col min="8966" max="8966" width="15.28515625" style="2" customWidth="1"/>
    <col min="8967" max="8967" width="12.42578125" style="2" customWidth="1"/>
    <col min="8968" max="8968" width="11.28515625" style="2" customWidth="1"/>
    <col min="8969" max="8969" width="30.7109375" style="2" customWidth="1"/>
    <col min="8970" max="8977" width="9.140625" style="2"/>
    <col min="8978" max="8978" width="18.28515625" style="2" customWidth="1"/>
    <col min="8979" max="9216" width="9.140625" style="2"/>
    <col min="9217" max="9217" width="6.42578125" style="2" customWidth="1"/>
    <col min="9218" max="9218" width="6.140625" style="2" customWidth="1"/>
    <col min="9219" max="9219" width="45.5703125" style="2" customWidth="1"/>
    <col min="9220" max="9220" width="11.85546875" style="2" customWidth="1"/>
    <col min="9221" max="9221" width="13" style="2" customWidth="1"/>
    <col min="9222" max="9222" width="15.28515625" style="2" customWidth="1"/>
    <col min="9223" max="9223" width="12.42578125" style="2" customWidth="1"/>
    <col min="9224" max="9224" width="11.28515625" style="2" customWidth="1"/>
    <col min="9225" max="9225" width="30.7109375" style="2" customWidth="1"/>
    <col min="9226" max="9233" width="9.140625" style="2"/>
    <col min="9234" max="9234" width="18.28515625" style="2" customWidth="1"/>
    <col min="9235" max="9472" width="9.140625" style="2"/>
    <col min="9473" max="9473" width="6.42578125" style="2" customWidth="1"/>
    <col min="9474" max="9474" width="6.140625" style="2" customWidth="1"/>
    <col min="9475" max="9475" width="45.5703125" style="2" customWidth="1"/>
    <col min="9476" max="9476" width="11.85546875" style="2" customWidth="1"/>
    <col min="9477" max="9477" width="13" style="2" customWidth="1"/>
    <col min="9478" max="9478" width="15.28515625" style="2" customWidth="1"/>
    <col min="9479" max="9479" width="12.42578125" style="2" customWidth="1"/>
    <col min="9480" max="9480" width="11.28515625" style="2" customWidth="1"/>
    <col min="9481" max="9481" width="30.7109375" style="2" customWidth="1"/>
    <col min="9482" max="9489" width="9.140625" style="2"/>
    <col min="9490" max="9490" width="18.28515625" style="2" customWidth="1"/>
    <col min="9491" max="9728" width="9.140625" style="2"/>
    <col min="9729" max="9729" width="6.42578125" style="2" customWidth="1"/>
    <col min="9730" max="9730" width="6.140625" style="2" customWidth="1"/>
    <col min="9731" max="9731" width="45.5703125" style="2" customWidth="1"/>
    <col min="9732" max="9732" width="11.85546875" style="2" customWidth="1"/>
    <col min="9733" max="9733" width="13" style="2" customWidth="1"/>
    <col min="9734" max="9734" width="15.28515625" style="2" customWidth="1"/>
    <col min="9735" max="9735" width="12.42578125" style="2" customWidth="1"/>
    <col min="9736" max="9736" width="11.28515625" style="2" customWidth="1"/>
    <col min="9737" max="9737" width="30.7109375" style="2" customWidth="1"/>
    <col min="9738" max="9745" width="9.140625" style="2"/>
    <col min="9746" max="9746" width="18.28515625" style="2" customWidth="1"/>
    <col min="9747" max="9984" width="9.140625" style="2"/>
    <col min="9985" max="9985" width="6.42578125" style="2" customWidth="1"/>
    <col min="9986" max="9986" width="6.140625" style="2" customWidth="1"/>
    <col min="9987" max="9987" width="45.5703125" style="2" customWidth="1"/>
    <col min="9988" max="9988" width="11.85546875" style="2" customWidth="1"/>
    <col min="9989" max="9989" width="13" style="2" customWidth="1"/>
    <col min="9990" max="9990" width="15.28515625" style="2" customWidth="1"/>
    <col min="9991" max="9991" width="12.42578125" style="2" customWidth="1"/>
    <col min="9992" max="9992" width="11.28515625" style="2" customWidth="1"/>
    <col min="9993" max="9993" width="30.7109375" style="2" customWidth="1"/>
    <col min="9994" max="10001" width="9.140625" style="2"/>
    <col min="10002" max="10002" width="18.28515625" style="2" customWidth="1"/>
    <col min="10003" max="10240" width="9.140625" style="2"/>
    <col min="10241" max="10241" width="6.42578125" style="2" customWidth="1"/>
    <col min="10242" max="10242" width="6.140625" style="2" customWidth="1"/>
    <col min="10243" max="10243" width="45.5703125" style="2" customWidth="1"/>
    <col min="10244" max="10244" width="11.85546875" style="2" customWidth="1"/>
    <col min="10245" max="10245" width="13" style="2" customWidth="1"/>
    <col min="10246" max="10246" width="15.28515625" style="2" customWidth="1"/>
    <col min="10247" max="10247" width="12.42578125" style="2" customWidth="1"/>
    <col min="10248" max="10248" width="11.28515625" style="2" customWidth="1"/>
    <col min="10249" max="10249" width="30.7109375" style="2" customWidth="1"/>
    <col min="10250" max="10257" width="9.140625" style="2"/>
    <col min="10258" max="10258" width="18.28515625" style="2" customWidth="1"/>
    <col min="10259" max="10496" width="9.140625" style="2"/>
    <col min="10497" max="10497" width="6.42578125" style="2" customWidth="1"/>
    <col min="10498" max="10498" width="6.140625" style="2" customWidth="1"/>
    <col min="10499" max="10499" width="45.5703125" style="2" customWidth="1"/>
    <col min="10500" max="10500" width="11.85546875" style="2" customWidth="1"/>
    <col min="10501" max="10501" width="13" style="2" customWidth="1"/>
    <col min="10502" max="10502" width="15.28515625" style="2" customWidth="1"/>
    <col min="10503" max="10503" width="12.42578125" style="2" customWidth="1"/>
    <col min="10504" max="10504" width="11.28515625" style="2" customWidth="1"/>
    <col min="10505" max="10505" width="30.7109375" style="2" customWidth="1"/>
    <col min="10506" max="10513" width="9.140625" style="2"/>
    <col min="10514" max="10514" width="18.28515625" style="2" customWidth="1"/>
    <col min="10515" max="10752" width="9.140625" style="2"/>
    <col min="10753" max="10753" width="6.42578125" style="2" customWidth="1"/>
    <col min="10754" max="10754" width="6.140625" style="2" customWidth="1"/>
    <col min="10755" max="10755" width="45.5703125" style="2" customWidth="1"/>
    <col min="10756" max="10756" width="11.85546875" style="2" customWidth="1"/>
    <col min="10757" max="10757" width="13" style="2" customWidth="1"/>
    <col min="10758" max="10758" width="15.28515625" style="2" customWidth="1"/>
    <col min="10759" max="10759" width="12.42578125" style="2" customWidth="1"/>
    <col min="10760" max="10760" width="11.28515625" style="2" customWidth="1"/>
    <col min="10761" max="10761" width="30.7109375" style="2" customWidth="1"/>
    <col min="10762" max="10769" width="9.140625" style="2"/>
    <col min="10770" max="10770" width="18.28515625" style="2" customWidth="1"/>
    <col min="10771" max="11008" width="9.140625" style="2"/>
    <col min="11009" max="11009" width="6.42578125" style="2" customWidth="1"/>
    <col min="11010" max="11010" width="6.140625" style="2" customWidth="1"/>
    <col min="11011" max="11011" width="45.5703125" style="2" customWidth="1"/>
    <col min="11012" max="11012" width="11.85546875" style="2" customWidth="1"/>
    <col min="11013" max="11013" width="13" style="2" customWidth="1"/>
    <col min="11014" max="11014" width="15.28515625" style="2" customWidth="1"/>
    <col min="11015" max="11015" width="12.42578125" style="2" customWidth="1"/>
    <col min="11016" max="11016" width="11.28515625" style="2" customWidth="1"/>
    <col min="11017" max="11017" width="30.7109375" style="2" customWidth="1"/>
    <col min="11018" max="11025" width="9.140625" style="2"/>
    <col min="11026" max="11026" width="18.28515625" style="2" customWidth="1"/>
    <col min="11027" max="11264" width="9.140625" style="2"/>
    <col min="11265" max="11265" width="6.42578125" style="2" customWidth="1"/>
    <col min="11266" max="11266" width="6.140625" style="2" customWidth="1"/>
    <col min="11267" max="11267" width="45.5703125" style="2" customWidth="1"/>
    <col min="11268" max="11268" width="11.85546875" style="2" customWidth="1"/>
    <col min="11269" max="11269" width="13" style="2" customWidth="1"/>
    <col min="11270" max="11270" width="15.28515625" style="2" customWidth="1"/>
    <col min="11271" max="11271" width="12.42578125" style="2" customWidth="1"/>
    <col min="11272" max="11272" width="11.28515625" style="2" customWidth="1"/>
    <col min="11273" max="11273" width="30.7109375" style="2" customWidth="1"/>
    <col min="11274" max="11281" width="9.140625" style="2"/>
    <col min="11282" max="11282" width="18.28515625" style="2" customWidth="1"/>
    <col min="11283" max="11520" width="9.140625" style="2"/>
    <col min="11521" max="11521" width="6.42578125" style="2" customWidth="1"/>
    <col min="11522" max="11522" width="6.140625" style="2" customWidth="1"/>
    <col min="11523" max="11523" width="45.5703125" style="2" customWidth="1"/>
    <col min="11524" max="11524" width="11.85546875" style="2" customWidth="1"/>
    <col min="11525" max="11525" width="13" style="2" customWidth="1"/>
    <col min="11526" max="11526" width="15.28515625" style="2" customWidth="1"/>
    <col min="11527" max="11527" width="12.42578125" style="2" customWidth="1"/>
    <col min="11528" max="11528" width="11.28515625" style="2" customWidth="1"/>
    <col min="11529" max="11529" width="30.7109375" style="2" customWidth="1"/>
    <col min="11530" max="11537" width="9.140625" style="2"/>
    <col min="11538" max="11538" width="18.28515625" style="2" customWidth="1"/>
    <col min="11539" max="11776" width="9.140625" style="2"/>
    <col min="11777" max="11777" width="6.42578125" style="2" customWidth="1"/>
    <col min="11778" max="11778" width="6.140625" style="2" customWidth="1"/>
    <col min="11779" max="11779" width="45.5703125" style="2" customWidth="1"/>
    <col min="11780" max="11780" width="11.85546875" style="2" customWidth="1"/>
    <col min="11781" max="11781" width="13" style="2" customWidth="1"/>
    <col min="11782" max="11782" width="15.28515625" style="2" customWidth="1"/>
    <col min="11783" max="11783" width="12.42578125" style="2" customWidth="1"/>
    <col min="11784" max="11784" width="11.28515625" style="2" customWidth="1"/>
    <col min="11785" max="11785" width="30.7109375" style="2" customWidth="1"/>
    <col min="11786" max="11793" width="9.140625" style="2"/>
    <col min="11794" max="11794" width="18.28515625" style="2" customWidth="1"/>
    <col min="11795" max="12032" width="9.140625" style="2"/>
    <col min="12033" max="12033" width="6.42578125" style="2" customWidth="1"/>
    <col min="12034" max="12034" width="6.140625" style="2" customWidth="1"/>
    <col min="12035" max="12035" width="45.5703125" style="2" customWidth="1"/>
    <col min="12036" max="12036" width="11.85546875" style="2" customWidth="1"/>
    <col min="12037" max="12037" width="13" style="2" customWidth="1"/>
    <col min="12038" max="12038" width="15.28515625" style="2" customWidth="1"/>
    <col min="12039" max="12039" width="12.42578125" style="2" customWidth="1"/>
    <col min="12040" max="12040" width="11.28515625" style="2" customWidth="1"/>
    <col min="12041" max="12041" width="30.7109375" style="2" customWidth="1"/>
    <col min="12042" max="12049" width="9.140625" style="2"/>
    <col min="12050" max="12050" width="18.28515625" style="2" customWidth="1"/>
    <col min="12051" max="12288" width="9.140625" style="2"/>
    <col min="12289" max="12289" width="6.42578125" style="2" customWidth="1"/>
    <col min="12290" max="12290" width="6.140625" style="2" customWidth="1"/>
    <col min="12291" max="12291" width="45.5703125" style="2" customWidth="1"/>
    <col min="12292" max="12292" width="11.85546875" style="2" customWidth="1"/>
    <col min="12293" max="12293" width="13" style="2" customWidth="1"/>
    <col min="12294" max="12294" width="15.28515625" style="2" customWidth="1"/>
    <col min="12295" max="12295" width="12.42578125" style="2" customWidth="1"/>
    <col min="12296" max="12296" width="11.28515625" style="2" customWidth="1"/>
    <col min="12297" max="12297" width="30.7109375" style="2" customWidth="1"/>
    <col min="12298" max="12305" width="9.140625" style="2"/>
    <col min="12306" max="12306" width="18.28515625" style="2" customWidth="1"/>
    <col min="12307" max="12544" width="9.140625" style="2"/>
    <col min="12545" max="12545" width="6.42578125" style="2" customWidth="1"/>
    <col min="12546" max="12546" width="6.140625" style="2" customWidth="1"/>
    <col min="12547" max="12547" width="45.5703125" style="2" customWidth="1"/>
    <col min="12548" max="12548" width="11.85546875" style="2" customWidth="1"/>
    <col min="12549" max="12549" width="13" style="2" customWidth="1"/>
    <col min="12550" max="12550" width="15.28515625" style="2" customWidth="1"/>
    <col min="12551" max="12551" width="12.42578125" style="2" customWidth="1"/>
    <col min="12552" max="12552" width="11.28515625" style="2" customWidth="1"/>
    <col min="12553" max="12553" width="30.7109375" style="2" customWidth="1"/>
    <col min="12554" max="12561" width="9.140625" style="2"/>
    <col min="12562" max="12562" width="18.28515625" style="2" customWidth="1"/>
    <col min="12563" max="12800" width="9.140625" style="2"/>
    <col min="12801" max="12801" width="6.42578125" style="2" customWidth="1"/>
    <col min="12802" max="12802" width="6.140625" style="2" customWidth="1"/>
    <col min="12803" max="12803" width="45.5703125" style="2" customWidth="1"/>
    <col min="12804" max="12804" width="11.85546875" style="2" customWidth="1"/>
    <col min="12805" max="12805" width="13" style="2" customWidth="1"/>
    <col min="12806" max="12806" width="15.28515625" style="2" customWidth="1"/>
    <col min="12807" max="12807" width="12.42578125" style="2" customWidth="1"/>
    <col min="12808" max="12808" width="11.28515625" style="2" customWidth="1"/>
    <col min="12809" max="12809" width="30.7109375" style="2" customWidth="1"/>
    <col min="12810" max="12817" width="9.140625" style="2"/>
    <col min="12818" max="12818" width="18.28515625" style="2" customWidth="1"/>
    <col min="12819" max="13056" width="9.140625" style="2"/>
    <col min="13057" max="13057" width="6.42578125" style="2" customWidth="1"/>
    <col min="13058" max="13058" width="6.140625" style="2" customWidth="1"/>
    <col min="13059" max="13059" width="45.5703125" style="2" customWidth="1"/>
    <col min="13060" max="13060" width="11.85546875" style="2" customWidth="1"/>
    <col min="13061" max="13061" width="13" style="2" customWidth="1"/>
    <col min="13062" max="13062" width="15.28515625" style="2" customWidth="1"/>
    <col min="13063" max="13063" width="12.42578125" style="2" customWidth="1"/>
    <col min="13064" max="13064" width="11.28515625" style="2" customWidth="1"/>
    <col min="13065" max="13065" width="30.7109375" style="2" customWidth="1"/>
    <col min="13066" max="13073" width="9.140625" style="2"/>
    <col min="13074" max="13074" width="18.28515625" style="2" customWidth="1"/>
    <col min="13075" max="13312" width="9.140625" style="2"/>
    <col min="13313" max="13313" width="6.42578125" style="2" customWidth="1"/>
    <col min="13314" max="13314" width="6.140625" style="2" customWidth="1"/>
    <col min="13315" max="13315" width="45.5703125" style="2" customWidth="1"/>
    <col min="13316" max="13316" width="11.85546875" style="2" customWidth="1"/>
    <col min="13317" max="13317" width="13" style="2" customWidth="1"/>
    <col min="13318" max="13318" width="15.28515625" style="2" customWidth="1"/>
    <col min="13319" max="13319" width="12.42578125" style="2" customWidth="1"/>
    <col min="13320" max="13320" width="11.28515625" style="2" customWidth="1"/>
    <col min="13321" max="13321" width="30.7109375" style="2" customWidth="1"/>
    <col min="13322" max="13329" width="9.140625" style="2"/>
    <col min="13330" max="13330" width="18.28515625" style="2" customWidth="1"/>
    <col min="13331" max="13568" width="9.140625" style="2"/>
    <col min="13569" max="13569" width="6.42578125" style="2" customWidth="1"/>
    <col min="13570" max="13570" width="6.140625" style="2" customWidth="1"/>
    <col min="13571" max="13571" width="45.5703125" style="2" customWidth="1"/>
    <col min="13572" max="13572" width="11.85546875" style="2" customWidth="1"/>
    <col min="13573" max="13573" width="13" style="2" customWidth="1"/>
    <col min="13574" max="13574" width="15.28515625" style="2" customWidth="1"/>
    <col min="13575" max="13575" width="12.42578125" style="2" customWidth="1"/>
    <col min="13576" max="13576" width="11.28515625" style="2" customWidth="1"/>
    <col min="13577" max="13577" width="30.7109375" style="2" customWidth="1"/>
    <col min="13578" max="13585" width="9.140625" style="2"/>
    <col min="13586" max="13586" width="18.28515625" style="2" customWidth="1"/>
    <col min="13587" max="13824" width="9.140625" style="2"/>
    <col min="13825" max="13825" width="6.42578125" style="2" customWidth="1"/>
    <col min="13826" max="13826" width="6.140625" style="2" customWidth="1"/>
    <col min="13827" max="13827" width="45.5703125" style="2" customWidth="1"/>
    <col min="13828" max="13828" width="11.85546875" style="2" customWidth="1"/>
    <col min="13829" max="13829" width="13" style="2" customWidth="1"/>
    <col min="13830" max="13830" width="15.28515625" style="2" customWidth="1"/>
    <col min="13831" max="13831" width="12.42578125" style="2" customWidth="1"/>
    <col min="13832" max="13832" width="11.28515625" style="2" customWidth="1"/>
    <col min="13833" max="13833" width="30.7109375" style="2" customWidth="1"/>
    <col min="13834" max="13841" width="9.140625" style="2"/>
    <col min="13842" max="13842" width="18.28515625" style="2" customWidth="1"/>
    <col min="13843" max="14080" width="9.140625" style="2"/>
    <col min="14081" max="14081" width="6.42578125" style="2" customWidth="1"/>
    <col min="14082" max="14082" width="6.140625" style="2" customWidth="1"/>
    <col min="14083" max="14083" width="45.5703125" style="2" customWidth="1"/>
    <col min="14084" max="14084" width="11.85546875" style="2" customWidth="1"/>
    <col min="14085" max="14085" width="13" style="2" customWidth="1"/>
    <col min="14086" max="14086" width="15.28515625" style="2" customWidth="1"/>
    <col min="14087" max="14087" width="12.42578125" style="2" customWidth="1"/>
    <col min="14088" max="14088" width="11.28515625" style="2" customWidth="1"/>
    <col min="14089" max="14089" width="30.7109375" style="2" customWidth="1"/>
    <col min="14090" max="14097" width="9.140625" style="2"/>
    <col min="14098" max="14098" width="18.28515625" style="2" customWidth="1"/>
    <col min="14099" max="14336" width="9.140625" style="2"/>
    <col min="14337" max="14337" width="6.42578125" style="2" customWidth="1"/>
    <col min="14338" max="14338" width="6.140625" style="2" customWidth="1"/>
    <col min="14339" max="14339" width="45.5703125" style="2" customWidth="1"/>
    <col min="14340" max="14340" width="11.85546875" style="2" customWidth="1"/>
    <col min="14341" max="14341" width="13" style="2" customWidth="1"/>
    <col min="14342" max="14342" width="15.28515625" style="2" customWidth="1"/>
    <col min="14343" max="14343" width="12.42578125" style="2" customWidth="1"/>
    <col min="14344" max="14344" width="11.28515625" style="2" customWidth="1"/>
    <col min="14345" max="14345" width="30.7109375" style="2" customWidth="1"/>
    <col min="14346" max="14353" width="9.140625" style="2"/>
    <col min="14354" max="14354" width="18.28515625" style="2" customWidth="1"/>
    <col min="14355" max="14592" width="9.140625" style="2"/>
    <col min="14593" max="14593" width="6.42578125" style="2" customWidth="1"/>
    <col min="14594" max="14594" width="6.140625" style="2" customWidth="1"/>
    <col min="14595" max="14595" width="45.5703125" style="2" customWidth="1"/>
    <col min="14596" max="14596" width="11.85546875" style="2" customWidth="1"/>
    <col min="14597" max="14597" width="13" style="2" customWidth="1"/>
    <col min="14598" max="14598" width="15.28515625" style="2" customWidth="1"/>
    <col min="14599" max="14599" width="12.42578125" style="2" customWidth="1"/>
    <col min="14600" max="14600" width="11.28515625" style="2" customWidth="1"/>
    <col min="14601" max="14601" width="30.7109375" style="2" customWidth="1"/>
    <col min="14602" max="14609" width="9.140625" style="2"/>
    <col min="14610" max="14610" width="18.28515625" style="2" customWidth="1"/>
    <col min="14611" max="14848" width="9.140625" style="2"/>
    <col min="14849" max="14849" width="6.42578125" style="2" customWidth="1"/>
    <col min="14850" max="14850" width="6.140625" style="2" customWidth="1"/>
    <col min="14851" max="14851" width="45.5703125" style="2" customWidth="1"/>
    <col min="14852" max="14852" width="11.85546875" style="2" customWidth="1"/>
    <col min="14853" max="14853" width="13" style="2" customWidth="1"/>
    <col min="14854" max="14854" width="15.28515625" style="2" customWidth="1"/>
    <col min="14855" max="14855" width="12.42578125" style="2" customWidth="1"/>
    <col min="14856" max="14856" width="11.28515625" style="2" customWidth="1"/>
    <col min="14857" max="14857" width="30.7109375" style="2" customWidth="1"/>
    <col min="14858" max="14865" width="9.140625" style="2"/>
    <col min="14866" max="14866" width="18.28515625" style="2" customWidth="1"/>
    <col min="14867" max="15104" width="9.140625" style="2"/>
    <col min="15105" max="15105" width="6.42578125" style="2" customWidth="1"/>
    <col min="15106" max="15106" width="6.140625" style="2" customWidth="1"/>
    <col min="15107" max="15107" width="45.5703125" style="2" customWidth="1"/>
    <col min="15108" max="15108" width="11.85546875" style="2" customWidth="1"/>
    <col min="15109" max="15109" width="13" style="2" customWidth="1"/>
    <col min="15110" max="15110" width="15.28515625" style="2" customWidth="1"/>
    <col min="15111" max="15111" width="12.42578125" style="2" customWidth="1"/>
    <col min="15112" max="15112" width="11.28515625" style="2" customWidth="1"/>
    <col min="15113" max="15113" width="30.7109375" style="2" customWidth="1"/>
    <col min="15114" max="15121" width="9.140625" style="2"/>
    <col min="15122" max="15122" width="18.28515625" style="2" customWidth="1"/>
    <col min="15123" max="15360" width="9.140625" style="2"/>
    <col min="15361" max="15361" width="6.42578125" style="2" customWidth="1"/>
    <col min="15362" max="15362" width="6.140625" style="2" customWidth="1"/>
    <col min="15363" max="15363" width="45.5703125" style="2" customWidth="1"/>
    <col min="15364" max="15364" width="11.85546875" style="2" customWidth="1"/>
    <col min="15365" max="15365" width="13" style="2" customWidth="1"/>
    <col min="15366" max="15366" width="15.28515625" style="2" customWidth="1"/>
    <col min="15367" max="15367" width="12.42578125" style="2" customWidth="1"/>
    <col min="15368" max="15368" width="11.28515625" style="2" customWidth="1"/>
    <col min="15369" max="15369" width="30.7109375" style="2" customWidth="1"/>
    <col min="15370" max="15377" width="9.140625" style="2"/>
    <col min="15378" max="15378" width="18.28515625" style="2" customWidth="1"/>
    <col min="15379" max="15616" width="9.140625" style="2"/>
    <col min="15617" max="15617" width="6.42578125" style="2" customWidth="1"/>
    <col min="15618" max="15618" width="6.140625" style="2" customWidth="1"/>
    <col min="15619" max="15619" width="45.5703125" style="2" customWidth="1"/>
    <col min="15620" max="15620" width="11.85546875" style="2" customWidth="1"/>
    <col min="15621" max="15621" width="13" style="2" customWidth="1"/>
    <col min="15622" max="15622" width="15.28515625" style="2" customWidth="1"/>
    <col min="15623" max="15623" width="12.42578125" style="2" customWidth="1"/>
    <col min="15624" max="15624" width="11.28515625" style="2" customWidth="1"/>
    <col min="15625" max="15625" width="30.7109375" style="2" customWidth="1"/>
    <col min="15626" max="15633" width="9.140625" style="2"/>
    <col min="15634" max="15634" width="18.28515625" style="2" customWidth="1"/>
    <col min="15635" max="15872" width="9.140625" style="2"/>
    <col min="15873" max="15873" width="6.42578125" style="2" customWidth="1"/>
    <col min="15874" max="15874" width="6.140625" style="2" customWidth="1"/>
    <col min="15875" max="15875" width="45.5703125" style="2" customWidth="1"/>
    <col min="15876" max="15876" width="11.85546875" style="2" customWidth="1"/>
    <col min="15877" max="15877" width="13" style="2" customWidth="1"/>
    <col min="15878" max="15878" width="15.28515625" style="2" customWidth="1"/>
    <col min="15879" max="15879" width="12.42578125" style="2" customWidth="1"/>
    <col min="15880" max="15880" width="11.28515625" style="2" customWidth="1"/>
    <col min="15881" max="15881" width="30.7109375" style="2" customWidth="1"/>
    <col min="15882" max="15889" width="9.140625" style="2"/>
    <col min="15890" max="15890" width="18.28515625" style="2" customWidth="1"/>
    <col min="15891" max="16128" width="9.140625" style="2"/>
    <col min="16129" max="16129" width="6.42578125" style="2" customWidth="1"/>
    <col min="16130" max="16130" width="6.140625" style="2" customWidth="1"/>
    <col min="16131" max="16131" width="45.5703125" style="2" customWidth="1"/>
    <col min="16132" max="16132" width="11.85546875" style="2" customWidth="1"/>
    <col min="16133" max="16133" width="13" style="2" customWidth="1"/>
    <col min="16134" max="16134" width="15.28515625" style="2" customWidth="1"/>
    <col min="16135" max="16135" width="12.42578125" style="2" customWidth="1"/>
    <col min="16136" max="16136" width="11.28515625" style="2" customWidth="1"/>
    <col min="16137" max="16137" width="30.7109375" style="2" customWidth="1"/>
    <col min="16138" max="16145" width="9.140625" style="2"/>
    <col min="16146" max="16146" width="18.28515625" style="2" customWidth="1"/>
    <col min="16147" max="16384" width="9.140625" style="2"/>
  </cols>
  <sheetData>
    <row r="1" spans="1:349" s="4" customFormat="1" ht="20.25" x14ac:dyDescent="0.3">
      <c r="A1" s="168" t="s">
        <v>225</v>
      </c>
      <c r="B1" s="169"/>
      <c r="C1" s="169"/>
      <c r="D1" s="169"/>
      <c r="E1" s="169"/>
      <c r="F1" s="169"/>
      <c r="G1" s="169"/>
      <c r="H1" s="170"/>
      <c r="I1" s="11"/>
      <c r="J1" s="11"/>
      <c r="K1" s="11"/>
      <c r="L1" s="14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</row>
    <row r="2" spans="1:349" s="4" customFormat="1" ht="14.25" x14ac:dyDescent="0.2">
      <c r="A2" s="16"/>
      <c r="B2" s="17"/>
      <c r="C2" s="171" t="s">
        <v>226</v>
      </c>
      <c r="D2" s="171"/>
      <c r="E2" s="171"/>
      <c r="F2" s="171"/>
      <c r="G2" s="171"/>
      <c r="H2" s="89"/>
      <c r="L2" s="141"/>
    </row>
    <row r="3" spans="1:349" s="139" customFormat="1" ht="22.5" customHeight="1" thickBot="1" x14ac:dyDescent="0.3">
      <c r="A3" s="137" t="s">
        <v>230</v>
      </c>
      <c r="B3" s="138"/>
      <c r="C3" s="138"/>
      <c r="D3" s="138"/>
      <c r="E3" s="138"/>
      <c r="F3" s="138"/>
      <c r="G3" s="172" t="s">
        <v>0</v>
      </c>
      <c r="H3" s="173"/>
      <c r="L3" s="142"/>
    </row>
    <row r="4" spans="1:349" s="1" customFormat="1" ht="51.75" thickBot="1" x14ac:dyDescent="0.25">
      <c r="A4" s="18" t="s">
        <v>1</v>
      </c>
      <c r="B4" s="18" t="s">
        <v>2</v>
      </c>
      <c r="C4" s="19" t="s">
        <v>3</v>
      </c>
      <c r="D4" s="18" t="s">
        <v>4</v>
      </c>
      <c r="E4" s="27" t="s">
        <v>5</v>
      </c>
      <c r="F4" s="27" t="s">
        <v>6</v>
      </c>
      <c r="G4" s="76" t="s">
        <v>7</v>
      </c>
      <c r="H4" s="76" t="s">
        <v>8</v>
      </c>
      <c r="L4" s="143"/>
    </row>
    <row r="5" spans="1:349" ht="15.75" thickBot="1" x14ac:dyDescent="0.3">
      <c r="A5" s="18">
        <v>1</v>
      </c>
      <c r="B5" s="19">
        <v>2</v>
      </c>
      <c r="C5" s="19">
        <v>3</v>
      </c>
      <c r="D5" s="95">
        <v>4</v>
      </c>
      <c r="E5" s="27">
        <v>5</v>
      </c>
      <c r="F5" s="27">
        <v>6</v>
      </c>
      <c r="G5" s="27">
        <v>7</v>
      </c>
      <c r="H5" s="27">
        <v>8</v>
      </c>
    </row>
    <row r="6" spans="1:349" s="5" customFormat="1" ht="13.5" thickBot="1" x14ac:dyDescent="0.25">
      <c r="A6" s="112">
        <v>118</v>
      </c>
      <c r="B6" s="34">
        <v>1</v>
      </c>
      <c r="C6" s="18" t="s">
        <v>9</v>
      </c>
      <c r="D6" s="22"/>
      <c r="E6" s="27"/>
      <c r="F6" s="27"/>
      <c r="G6" s="76"/>
      <c r="H6" s="76"/>
      <c r="L6" s="145"/>
    </row>
    <row r="7" spans="1:349" s="5" customFormat="1" ht="13.5" thickBot="1" x14ac:dyDescent="0.25">
      <c r="A7" s="18">
        <f t="shared" ref="A7:A19" si="0">A6</f>
        <v>118</v>
      </c>
      <c r="B7" s="164">
        <v>1</v>
      </c>
      <c r="C7" s="106" t="s">
        <v>10</v>
      </c>
      <c r="D7" s="95">
        <v>2016</v>
      </c>
      <c r="E7" s="117">
        <v>60</v>
      </c>
      <c r="F7" s="117">
        <v>28</v>
      </c>
      <c r="G7" s="76">
        <f>IF(NOT(TRUNC(A7)=A7),"Ошибка в наборе",MIN(E7/A7,1))</f>
        <v>0.50847457627118642</v>
      </c>
      <c r="H7" s="76">
        <f>IF(ISERR(F7/E7),0,IF(ABS(F7)&gt;ABS(E7),"проверь поле F",MIN(ABS(F7/E7),1)))</f>
        <v>0.46666666666666667</v>
      </c>
      <c r="I7" s="6"/>
      <c r="J7" s="6"/>
      <c r="K7" s="6"/>
      <c r="L7" s="14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</row>
    <row r="8" spans="1:349" s="5" customFormat="1" ht="13.5" thickBot="1" x14ac:dyDescent="0.25">
      <c r="A8" s="18">
        <f t="shared" si="0"/>
        <v>118</v>
      </c>
      <c r="B8" s="165"/>
      <c r="C8" s="21" t="s">
        <v>11</v>
      </c>
      <c r="D8" s="95">
        <v>2010</v>
      </c>
      <c r="E8" s="117">
        <v>90</v>
      </c>
      <c r="F8" s="117">
        <v>90</v>
      </c>
      <c r="G8" s="76">
        <f t="shared" ref="G8:G18" si="1">IF(NOT(TRUNC(A8)=A8),"Ошибка в наборе",MIN(E8/A8,1))</f>
        <v>0.76271186440677963</v>
      </c>
      <c r="H8" s="76">
        <f t="shared" ref="H8:H49" si="2">IF(ISERR(F8/E8),0,IF(ABS(F8)&gt;ABS(E8),"проверь поле F",MIN(ABS(F8/E8),1)))</f>
        <v>1</v>
      </c>
      <c r="L8" s="145"/>
    </row>
    <row r="9" spans="1:349" s="5" customFormat="1" ht="13.5" thickBot="1" x14ac:dyDescent="0.25">
      <c r="A9" s="18">
        <f t="shared" si="0"/>
        <v>118</v>
      </c>
      <c r="B9" s="166"/>
      <c r="C9" s="36" t="s">
        <v>210</v>
      </c>
      <c r="D9" s="37"/>
      <c r="E9" s="84">
        <f>SUM(E7:E8)</f>
        <v>150</v>
      </c>
      <c r="F9" s="84">
        <f>SUM(F7:F8)</f>
        <v>118</v>
      </c>
      <c r="G9" s="77">
        <f t="shared" si="1"/>
        <v>1</v>
      </c>
      <c r="H9" s="77">
        <f t="shared" si="2"/>
        <v>0.78666666666666663</v>
      </c>
      <c r="L9" s="145"/>
    </row>
    <row r="10" spans="1:349" s="5" customFormat="1" ht="13.5" thickBot="1" x14ac:dyDescent="0.25">
      <c r="A10" s="18">
        <f t="shared" si="0"/>
        <v>118</v>
      </c>
      <c r="B10" s="94">
        <v>2</v>
      </c>
      <c r="C10" s="38" t="s">
        <v>129</v>
      </c>
      <c r="D10" s="95">
        <v>2018</v>
      </c>
      <c r="E10" s="117">
        <v>99</v>
      </c>
      <c r="F10" s="117">
        <v>99</v>
      </c>
      <c r="G10" s="77">
        <f t="shared" si="1"/>
        <v>0.83898305084745761</v>
      </c>
      <c r="H10" s="77">
        <f t="shared" si="2"/>
        <v>1</v>
      </c>
      <c r="L10" s="145"/>
    </row>
    <row r="11" spans="1:349" s="8" customFormat="1" ht="13.5" thickBot="1" x14ac:dyDescent="0.25">
      <c r="A11" s="18">
        <f t="shared" si="0"/>
        <v>118</v>
      </c>
      <c r="B11" s="164">
        <v>3</v>
      </c>
      <c r="C11" s="110" t="s">
        <v>209</v>
      </c>
      <c r="D11" s="22" t="s">
        <v>171</v>
      </c>
      <c r="E11" s="117"/>
      <c r="F11" s="117"/>
      <c r="G11" s="79">
        <f t="shared" si="1"/>
        <v>0</v>
      </c>
      <c r="H11" s="79">
        <f t="shared" si="2"/>
        <v>0</v>
      </c>
      <c r="I11" s="7"/>
      <c r="J11" s="7"/>
      <c r="K11" s="7"/>
      <c r="L11" s="14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</row>
    <row r="12" spans="1:349" s="7" customFormat="1" ht="15.75" customHeight="1" thickBot="1" x14ac:dyDescent="0.25">
      <c r="A12" s="18">
        <f t="shared" si="0"/>
        <v>118</v>
      </c>
      <c r="B12" s="165"/>
      <c r="C12" s="110" t="s">
        <v>212</v>
      </c>
      <c r="D12" s="22">
        <v>2006</v>
      </c>
      <c r="E12" s="117"/>
      <c r="F12" s="117"/>
      <c r="G12" s="79">
        <f t="shared" ref="G12:G13" si="3">IF(NOT(TRUNC(A12)=A12),"Ошибка в наборе",MIN(E12/A12,1))</f>
        <v>0</v>
      </c>
      <c r="H12" s="79">
        <f t="shared" ref="H12:H13" si="4">IF(ISERR(F12/E12),0,IF(ABS(F12)&gt;ABS(E12),"проверь поле F",MIN(ABS(F12/E12),1)))</f>
        <v>0</v>
      </c>
      <c r="L12" s="147"/>
    </row>
    <row r="13" spans="1:349" s="109" customFormat="1" ht="15.75" customHeight="1" thickBot="1" x14ac:dyDescent="0.25">
      <c r="A13" s="107">
        <f t="shared" si="0"/>
        <v>118</v>
      </c>
      <c r="B13" s="166"/>
      <c r="C13" s="66" t="s">
        <v>42</v>
      </c>
      <c r="D13" s="111"/>
      <c r="E13" s="113">
        <f>SUM(E11:E12)</f>
        <v>0</v>
      </c>
      <c r="F13" s="113">
        <f>SUM(F11:F12)</f>
        <v>0</v>
      </c>
      <c r="G13" s="108">
        <f t="shared" si="3"/>
        <v>0</v>
      </c>
      <c r="H13" s="108">
        <f t="shared" si="4"/>
        <v>0</v>
      </c>
      <c r="L13" s="148"/>
    </row>
    <row r="14" spans="1:349" s="5" customFormat="1" ht="13.5" thickBot="1" x14ac:dyDescent="0.25">
      <c r="A14" s="18">
        <f t="shared" si="0"/>
        <v>118</v>
      </c>
      <c r="B14" s="95">
        <v>4</v>
      </c>
      <c r="C14" s="66" t="s">
        <v>12</v>
      </c>
      <c r="D14" s="69">
        <v>2016</v>
      </c>
      <c r="E14" s="117">
        <v>60</v>
      </c>
      <c r="F14" s="117">
        <v>60</v>
      </c>
      <c r="G14" s="77">
        <f t="shared" si="1"/>
        <v>0.50847457627118642</v>
      </c>
      <c r="H14" s="77">
        <f t="shared" si="2"/>
        <v>1</v>
      </c>
      <c r="L14" s="145"/>
    </row>
    <row r="15" spans="1:349" s="5" customFormat="1" ht="13.5" thickBot="1" x14ac:dyDescent="0.25">
      <c r="A15" s="18">
        <f t="shared" si="0"/>
        <v>118</v>
      </c>
      <c r="B15" s="95">
        <v>5</v>
      </c>
      <c r="C15" s="38" t="s">
        <v>14</v>
      </c>
      <c r="D15" s="69">
        <v>2006</v>
      </c>
      <c r="E15" s="117">
        <v>81</v>
      </c>
      <c r="F15" s="117">
        <v>81</v>
      </c>
      <c r="G15" s="77">
        <f t="shared" si="1"/>
        <v>0.68644067796610164</v>
      </c>
      <c r="H15" s="77">
        <f t="shared" si="2"/>
        <v>1</v>
      </c>
      <c r="L15" s="145"/>
    </row>
    <row r="16" spans="1:349" s="5" customFormat="1" ht="26.25" thickBot="1" x14ac:dyDescent="0.25">
      <c r="A16" s="18">
        <f t="shared" si="0"/>
        <v>118</v>
      </c>
      <c r="B16" s="164">
        <v>6</v>
      </c>
      <c r="C16" s="29" t="s">
        <v>15</v>
      </c>
      <c r="D16" s="95">
        <v>2012</v>
      </c>
      <c r="E16" s="118">
        <v>1</v>
      </c>
      <c r="F16" s="118">
        <v>1</v>
      </c>
      <c r="G16" s="76">
        <f t="shared" si="1"/>
        <v>8.4745762711864406E-3</v>
      </c>
      <c r="H16" s="76">
        <f t="shared" si="2"/>
        <v>1</v>
      </c>
      <c r="L16" s="145"/>
    </row>
    <row r="17" spans="1:12" s="5" customFormat="1" ht="26.25" thickBot="1" x14ac:dyDescent="0.25">
      <c r="A17" s="18">
        <f t="shared" si="0"/>
        <v>118</v>
      </c>
      <c r="B17" s="165"/>
      <c r="C17" s="29" t="s">
        <v>117</v>
      </c>
      <c r="D17" s="95">
        <v>2018</v>
      </c>
      <c r="E17" s="118"/>
      <c r="F17" s="118"/>
      <c r="G17" s="76">
        <f t="shared" si="1"/>
        <v>0</v>
      </c>
      <c r="H17" s="76">
        <f t="shared" si="2"/>
        <v>0</v>
      </c>
      <c r="L17" s="145"/>
    </row>
    <row r="18" spans="1:12" s="5" customFormat="1" ht="27" customHeight="1" thickBot="1" x14ac:dyDescent="0.25">
      <c r="A18" s="18">
        <f t="shared" si="0"/>
        <v>118</v>
      </c>
      <c r="B18" s="166"/>
      <c r="C18" s="36" t="s">
        <v>211</v>
      </c>
      <c r="D18" s="37"/>
      <c r="E18" s="84">
        <f>SUM(E16:E17)</f>
        <v>1</v>
      </c>
      <c r="F18" s="84">
        <f>SUM(F16:F17)</f>
        <v>1</v>
      </c>
      <c r="G18" s="77">
        <f t="shared" si="1"/>
        <v>8.4745762711864406E-3</v>
      </c>
      <c r="H18" s="77">
        <f t="shared" si="2"/>
        <v>1</v>
      </c>
      <c r="L18" s="145"/>
    </row>
    <row r="19" spans="1:12" s="115" customFormat="1" ht="15.75" thickBot="1" x14ac:dyDescent="0.3">
      <c r="A19" s="49">
        <f t="shared" si="0"/>
        <v>118</v>
      </c>
      <c r="B19" s="42"/>
      <c r="C19" s="43" t="s">
        <v>16</v>
      </c>
      <c r="D19" s="128"/>
      <c r="E19" s="57">
        <f>E9+E10+E13+E14+E15+E18</f>
        <v>391</v>
      </c>
      <c r="F19" s="57">
        <f>F9+F10+F13+F14+F15+F18</f>
        <v>359</v>
      </c>
      <c r="G19" s="78">
        <f>(G9+G10+G13+G14+G15+G18)/6</f>
        <v>0.50706214689265539</v>
      </c>
      <c r="H19" s="78">
        <f t="shared" si="2"/>
        <v>0.9181585677749361</v>
      </c>
      <c r="L19" s="149"/>
    </row>
    <row r="20" spans="1:12" ht="15.75" thickBot="1" x14ac:dyDescent="0.3">
      <c r="A20" s="112">
        <v>96</v>
      </c>
      <c r="B20" s="20"/>
      <c r="C20" s="18" t="s">
        <v>130</v>
      </c>
      <c r="D20" s="21"/>
      <c r="E20" s="30"/>
      <c r="F20" s="30"/>
      <c r="G20" s="76"/>
      <c r="H20" s="76"/>
    </row>
    <row r="21" spans="1:12" ht="15.75" thickBot="1" x14ac:dyDescent="0.3">
      <c r="A21" s="96">
        <f>A20</f>
        <v>96</v>
      </c>
      <c r="B21" s="95">
        <v>1</v>
      </c>
      <c r="C21" s="36" t="s">
        <v>17</v>
      </c>
      <c r="D21" s="69">
        <v>2013</v>
      </c>
      <c r="E21" s="117">
        <v>80</v>
      </c>
      <c r="F21" s="117">
        <v>80</v>
      </c>
      <c r="G21" s="77">
        <f t="shared" ref="G21:G33" si="5">IF(NOT(TRUNC(A21)=A21),"Ошибка в наборе",MIN(E21/A21,1))</f>
        <v>0.83333333333333337</v>
      </c>
      <c r="H21" s="77">
        <f t="shared" si="2"/>
        <v>1</v>
      </c>
    </row>
    <row r="22" spans="1:12" ht="15.75" thickBot="1" x14ac:dyDescent="0.3">
      <c r="A22" s="96">
        <f t="shared" ref="A22:A23" si="6">A21</f>
        <v>96</v>
      </c>
      <c r="B22" s="95">
        <v>2</v>
      </c>
      <c r="C22" s="66" t="s">
        <v>131</v>
      </c>
      <c r="D22" s="69">
        <v>2018</v>
      </c>
      <c r="E22" s="117">
        <v>102</v>
      </c>
      <c r="F22" s="117">
        <v>96</v>
      </c>
      <c r="G22" s="77">
        <f t="shared" si="5"/>
        <v>1</v>
      </c>
      <c r="H22" s="77">
        <f t="shared" si="2"/>
        <v>0.94117647058823528</v>
      </c>
    </row>
    <row r="23" spans="1:12" ht="15.75" thickBot="1" x14ac:dyDescent="0.3">
      <c r="A23" s="96">
        <f t="shared" si="6"/>
        <v>96</v>
      </c>
      <c r="B23" s="95">
        <v>3</v>
      </c>
      <c r="C23" s="67" t="s">
        <v>172</v>
      </c>
      <c r="D23" s="69">
        <v>2013</v>
      </c>
      <c r="E23" s="117">
        <v>160</v>
      </c>
      <c r="F23" s="117">
        <v>160</v>
      </c>
      <c r="G23" s="77">
        <f t="shared" si="5"/>
        <v>1</v>
      </c>
      <c r="H23" s="77">
        <f t="shared" si="2"/>
        <v>1</v>
      </c>
    </row>
    <row r="24" spans="1:12" ht="15.75" thickBot="1" x14ac:dyDescent="0.3">
      <c r="A24" s="18">
        <f t="shared" ref="A24:A33" si="7">A23</f>
        <v>96</v>
      </c>
      <c r="B24" s="164">
        <v>4</v>
      </c>
      <c r="C24" s="110" t="s">
        <v>213</v>
      </c>
      <c r="D24" s="69" t="s">
        <v>171</v>
      </c>
      <c r="E24" s="117"/>
      <c r="F24" s="117"/>
      <c r="G24" s="79">
        <f t="shared" si="5"/>
        <v>0</v>
      </c>
      <c r="H24" s="79">
        <f t="shared" si="2"/>
        <v>0</v>
      </c>
    </row>
    <row r="25" spans="1:12" ht="15.75" thickBot="1" x14ac:dyDescent="0.3">
      <c r="A25" s="18">
        <f t="shared" si="7"/>
        <v>96</v>
      </c>
      <c r="B25" s="165"/>
      <c r="C25" s="110" t="s">
        <v>212</v>
      </c>
      <c r="D25" s="69">
        <v>2011</v>
      </c>
      <c r="E25" s="117"/>
      <c r="F25" s="117"/>
      <c r="G25" s="79">
        <f t="shared" ref="G25:G27" si="8">IF(NOT(TRUNC(A25)=A25),"Ошибка в наборе",MIN(E25/A25,1))</f>
        <v>0</v>
      </c>
      <c r="H25" s="79">
        <f t="shared" ref="H25:H27" si="9">IF(ISERR(F25/E25),0,IF(ABS(F25)&gt;ABS(E25),"проверь поле F",MIN(ABS(F25/E25),1)))</f>
        <v>0</v>
      </c>
    </row>
    <row r="26" spans="1:12" s="115" customFormat="1" ht="15.75" thickBot="1" x14ac:dyDescent="0.3">
      <c r="A26" s="18">
        <f t="shared" si="7"/>
        <v>96</v>
      </c>
      <c r="B26" s="166"/>
      <c r="C26" s="66" t="s">
        <v>42</v>
      </c>
      <c r="D26" s="114"/>
      <c r="E26" s="84">
        <f>SUM(E24:E25)</f>
        <v>0</v>
      </c>
      <c r="F26" s="84">
        <f>SUM(F24:F25)</f>
        <v>0</v>
      </c>
      <c r="G26" s="77">
        <f t="shared" si="8"/>
        <v>0</v>
      </c>
      <c r="H26" s="77">
        <f t="shared" si="9"/>
        <v>0</v>
      </c>
      <c r="L26" s="149"/>
    </row>
    <row r="27" spans="1:12" ht="15.75" thickBot="1" x14ac:dyDescent="0.3">
      <c r="A27" s="18">
        <f t="shared" si="7"/>
        <v>96</v>
      </c>
      <c r="B27" s="95">
        <v>5</v>
      </c>
      <c r="C27" s="36" t="s">
        <v>13</v>
      </c>
      <c r="D27" s="64">
        <v>2014</v>
      </c>
      <c r="E27" s="117">
        <v>58</v>
      </c>
      <c r="F27" s="117">
        <v>58</v>
      </c>
      <c r="G27" s="77">
        <f t="shared" si="8"/>
        <v>0.60416666666666663</v>
      </c>
      <c r="H27" s="77">
        <f t="shared" si="9"/>
        <v>1</v>
      </c>
    </row>
    <row r="28" spans="1:12" ht="15.75" thickBot="1" x14ac:dyDescent="0.3">
      <c r="A28" s="18">
        <f t="shared" si="7"/>
        <v>96</v>
      </c>
      <c r="B28" s="95">
        <v>6</v>
      </c>
      <c r="C28" s="38" t="s">
        <v>119</v>
      </c>
      <c r="D28" s="64">
        <v>2014</v>
      </c>
      <c r="E28" s="118">
        <v>85</v>
      </c>
      <c r="F28" s="118">
        <v>85</v>
      </c>
      <c r="G28" s="77">
        <f t="shared" si="5"/>
        <v>0.88541666666666663</v>
      </c>
      <c r="H28" s="77">
        <f t="shared" si="2"/>
        <v>1</v>
      </c>
    </row>
    <row r="29" spans="1:12" ht="15.75" thickBot="1" x14ac:dyDescent="0.3">
      <c r="A29" s="18">
        <f t="shared" si="7"/>
        <v>96</v>
      </c>
      <c r="B29" s="95">
        <v>7</v>
      </c>
      <c r="C29" s="38" t="s">
        <v>19</v>
      </c>
      <c r="D29" s="69">
        <v>2013</v>
      </c>
      <c r="E29" s="118">
        <v>50</v>
      </c>
      <c r="F29" s="118">
        <v>50</v>
      </c>
      <c r="G29" s="77">
        <f t="shared" si="5"/>
        <v>0.52083333333333337</v>
      </c>
      <c r="H29" s="77">
        <f t="shared" si="2"/>
        <v>1</v>
      </c>
    </row>
    <row r="30" spans="1:12" ht="15.75" thickBot="1" x14ac:dyDescent="0.3">
      <c r="A30" s="18">
        <f t="shared" si="7"/>
        <v>96</v>
      </c>
      <c r="B30" s="95">
        <v>8</v>
      </c>
      <c r="C30" s="44" t="s">
        <v>20</v>
      </c>
      <c r="D30" s="69">
        <v>2013</v>
      </c>
      <c r="E30" s="118">
        <v>50</v>
      </c>
      <c r="F30" s="118">
        <v>50</v>
      </c>
      <c r="G30" s="77">
        <f t="shared" si="5"/>
        <v>0.52083333333333337</v>
      </c>
      <c r="H30" s="77">
        <f t="shared" si="2"/>
        <v>1</v>
      </c>
    </row>
    <row r="31" spans="1:12" s="5" customFormat="1" ht="26.25" thickBot="1" x14ac:dyDescent="0.25">
      <c r="A31" s="18">
        <f t="shared" si="7"/>
        <v>96</v>
      </c>
      <c r="B31" s="167">
        <v>9</v>
      </c>
      <c r="C31" s="29" t="s">
        <v>15</v>
      </c>
      <c r="D31" s="95">
        <v>2012</v>
      </c>
      <c r="E31" s="118">
        <v>1</v>
      </c>
      <c r="F31" s="118">
        <v>1</v>
      </c>
      <c r="G31" s="76">
        <f t="shared" si="5"/>
        <v>1.0416666666666666E-2</v>
      </c>
      <c r="H31" s="76">
        <f t="shared" si="2"/>
        <v>1</v>
      </c>
      <c r="L31" s="145"/>
    </row>
    <row r="32" spans="1:12" s="5" customFormat="1" ht="26.25" thickBot="1" x14ac:dyDescent="0.25">
      <c r="A32" s="18">
        <f t="shared" si="7"/>
        <v>96</v>
      </c>
      <c r="B32" s="167"/>
      <c r="C32" s="29" t="s">
        <v>117</v>
      </c>
      <c r="D32" s="95">
        <v>2019</v>
      </c>
      <c r="E32" s="118"/>
      <c r="F32" s="118"/>
      <c r="G32" s="76">
        <f t="shared" si="5"/>
        <v>0</v>
      </c>
      <c r="H32" s="76">
        <f t="shared" si="2"/>
        <v>0</v>
      </c>
      <c r="L32" s="145"/>
    </row>
    <row r="33" spans="1:12" ht="27.75" customHeight="1" thickBot="1" x14ac:dyDescent="0.3">
      <c r="A33" s="18">
        <f t="shared" si="7"/>
        <v>96</v>
      </c>
      <c r="B33" s="167"/>
      <c r="C33" s="36" t="s">
        <v>211</v>
      </c>
      <c r="D33" s="37"/>
      <c r="E33" s="84">
        <f>SUM(E31:E32)</f>
        <v>1</v>
      </c>
      <c r="F33" s="84">
        <f>SUM(F31:F32)</f>
        <v>1</v>
      </c>
      <c r="G33" s="77">
        <f t="shared" si="5"/>
        <v>1.0416666666666666E-2</v>
      </c>
      <c r="H33" s="77">
        <f t="shared" si="2"/>
        <v>1</v>
      </c>
    </row>
    <row r="34" spans="1:12" ht="15.75" thickBot="1" x14ac:dyDescent="0.3">
      <c r="A34" s="41">
        <f>A33</f>
        <v>96</v>
      </c>
      <c r="B34" s="43"/>
      <c r="C34" s="41" t="s">
        <v>21</v>
      </c>
      <c r="D34" s="45"/>
      <c r="E34" s="57">
        <f>SUM(E21,E22,E23,E26,E27,E28,E29,E30,E33)</f>
        <v>586</v>
      </c>
      <c r="F34" s="57">
        <f t="shared" ref="F34" si="10">SUM(F21,F22,F23,F26,F27,F28,F29,F30,F33)</f>
        <v>580</v>
      </c>
      <c r="G34" s="78">
        <f>SUM(G21,G22,G23,G26,G27,G28,G29,G30,G33)/9</f>
        <v>0.59722222222222221</v>
      </c>
      <c r="H34" s="78">
        <f t="shared" si="2"/>
        <v>0.98976109215017061</v>
      </c>
    </row>
    <row r="35" spans="1:12" ht="15.75" thickBot="1" x14ac:dyDescent="0.3">
      <c r="A35" s="112">
        <v>95</v>
      </c>
      <c r="B35" s="95"/>
      <c r="C35" s="18" t="s">
        <v>176</v>
      </c>
      <c r="D35" s="21"/>
      <c r="E35" s="30"/>
      <c r="F35" s="30"/>
      <c r="G35" s="76"/>
      <c r="H35" s="76"/>
    </row>
    <row r="36" spans="1:12" ht="15.75" thickBot="1" x14ac:dyDescent="0.3">
      <c r="A36" s="96">
        <f>A35</f>
        <v>95</v>
      </c>
      <c r="B36" s="95">
        <v>1</v>
      </c>
      <c r="C36" s="66" t="s">
        <v>22</v>
      </c>
      <c r="D36" s="95">
        <v>2013</v>
      </c>
      <c r="E36" s="117">
        <v>60</v>
      </c>
      <c r="F36" s="117">
        <v>60</v>
      </c>
      <c r="G36" s="77">
        <f>IF(NOT(TRUNC(A36)=A36),"Ошибка в наборе",MIN(E36/A36,1))</f>
        <v>0.63157894736842102</v>
      </c>
      <c r="H36" s="77">
        <f t="shared" si="2"/>
        <v>1</v>
      </c>
    </row>
    <row r="37" spans="1:12" ht="15.75" thickBot="1" x14ac:dyDescent="0.3">
      <c r="A37" s="96">
        <f>A36</f>
        <v>95</v>
      </c>
      <c r="B37" s="95">
        <v>2</v>
      </c>
      <c r="C37" s="67" t="s">
        <v>214</v>
      </c>
      <c r="D37" s="69">
        <v>2014</v>
      </c>
      <c r="E37" s="117">
        <v>80</v>
      </c>
      <c r="F37" s="117">
        <v>80</v>
      </c>
      <c r="G37" s="77">
        <f t="shared" ref="G37:G48" si="11">IF(NOT(TRUNC(A37)=A37),"Ошибка в наборе",MIN(E37/A37,1))</f>
        <v>0.84210526315789469</v>
      </c>
      <c r="H37" s="77">
        <f t="shared" si="2"/>
        <v>1</v>
      </c>
    </row>
    <row r="38" spans="1:12" ht="26.25" thickBot="1" x14ac:dyDescent="0.3">
      <c r="A38" s="96">
        <f>A37</f>
        <v>95</v>
      </c>
      <c r="B38" s="94">
        <v>3</v>
      </c>
      <c r="C38" s="67" t="s">
        <v>173</v>
      </c>
      <c r="D38" s="69">
        <v>2013</v>
      </c>
      <c r="E38" s="117">
        <v>236</v>
      </c>
      <c r="F38" s="117">
        <v>190</v>
      </c>
      <c r="G38" s="77">
        <f t="shared" si="11"/>
        <v>1</v>
      </c>
      <c r="H38" s="77">
        <f t="shared" si="2"/>
        <v>0.80508474576271183</v>
      </c>
    </row>
    <row r="39" spans="1:12" ht="15.75" thickBot="1" x14ac:dyDescent="0.3">
      <c r="A39" s="96">
        <f>A38</f>
        <v>95</v>
      </c>
      <c r="B39" s="95">
        <v>4</v>
      </c>
      <c r="C39" s="67" t="s">
        <v>120</v>
      </c>
      <c r="D39" s="22">
        <v>2018</v>
      </c>
      <c r="E39" s="117">
        <v>80</v>
      </c>
      <c r="F39" s="117">
        <v>80</v>
      </c>
      <c r="G39" s="77">
        <f t="shared" si="11"/>
        <v>0.84210526315789469</v>
      </c>
      <c r="H39" s="77">
        <f t="shared" si="2"/>
        <v>1</v>
      </c>
    </row>
    <row r="40" spans="1:12" ht="26.25" thickBot="1" x14ac:dyDescent="0.3">
      <c r="A40" s="18">
        <f t="shared" ref="A40:A49" si="12">A39</f>
        <v>95</v>
      </c>
      <c r="B40" s="164">
        <v>5</v>
      </c>
      <c r="C40" s="68" t="s">
        <v>174</v>
      </c>
      <c r="D40" s="95">
        <v>2015</v>
      </c>
      <c r="E40" s="117">
        <v>60</v>
      </c>
      <c r="F40" s="117">
        <v>60</v>
      </c>
      <c r="G40" s="76">
        <f t="shared" si="11"/>
        <v>0.63157894736842102</v>
      </c>
      <c r="H40" s="76">
        <f t="shared" si="2"/>
        <v>1</v>
      </c>
    </row>
    <row r="41" spans="1:12" ht="15.75" thickBot="1" x14ac:dyDescent="0.3">
      <c r="A41" s="18">
        <f t="shared" si="12"/>
        <v>95</v>
      </c>
      <c r="B41" s="165"/>
      <c r="C41" s="65" t="s">
        <v>13</v>
      </c>
      <c r="D41" s="22">
        <v>2011</v>
      </c>
      <c r="E41" s="117"/>
      <c r="F41" s="117"/>
      <c r="G41" s="76">
        <f t="shared" si="11"/>
        <v>0</v>
      </c>
      <c r="H41" s="76">
        <f t="shared" si="2"/>
        <v>0</v>
      </c>
    </row>
    <row r="42" spans="1:12" ht="15.75" thickBot="1" x14ac:dyDescent="0.3">
      <c r="A42" s="18">
        <f>A41</f>
        <v>95</v>
      </c>
      <c r="B42" s="166"/>
      <c r="C42" s="36" t="s">
        <v>24</v>
      </c>
      <c r="D42" s="39"/>
      <c r="E42" s="84">
        <f>SUM(E40:E41)</f>
        <v>60</v>
      </c>
      <c r="F42" s="84">
        <f>SUM(F40:F41)</f>
        <v>60</v>
      </c>
      <c r="G42" s="77">
        <f t="shared" si="11"/>
        <v>0.63157894736842102</v>
      </c>
      <c r="H42" s="77">
        <f t="shared" si="2"/>
        <v>1</v>
      </c>
    </row>
    <row r="43" spans="1:12" s="5" customFormat="1" ht="13.5" thickBot="1" x14ac:dyDescent="0.25">
      <c r="A43" s="18">
        <f t="shared" si="12"/>
        <v>95</v>
      </c>
      <c r="B43" s="24">
        <v>6</v>
      </c>
      <c r="C43" s="36" t="s">
        <v>25</v>
      </c>
      <c r="D43" s="64">
        <v>2015</v>
      </c>
      <c r="E43" s="118">
        <v>35</v>
      </c>
      <c r="F43" s="118">
        <v>35</v>
      </c>
      <c r="G43" s="77">
        <f t="shared" si="11"/>
        <v>0.36842105263157893</v>
      </c>
      <c r="H43" s="77">
        <f t="shared" si="2"/>
        <v>1</v>
      </c>
      <c r="L43" s="145"/>
    </row>
    <row r="44" spans="1:12" ht="15.75" thickBot="1" x14ac:dyDescent="0.3">
      <c r="A44" s="18">
        <f t="shared" si="12"/>
        <v>95</v>
      </c>
      <c r="B44" s="95">
        <v>7</v>
      </c>
      <c r="C44" s="36" t="s">
        <v>175</v>
      </c>
      <c r="D44" s="22" t="s">
        <v>215</v>
      </c>
      <c r="E44" s="117">
        <v>40</v>
      </c>
      <c r="F44" s="117">
        <v>40</v>
      </c>
      <c r="G44" s="77">
        <f t="shared" si="11"/>
        <v>0.42105263157894735</v>
      </c>
      <c r="H44" s="77">
        <f t="shared" si="2"/>
        <v>1</v>
      </c>
    </row>
    <row r="45" spans="1:12" ht="15.75" thickBot="1" x14ac:dyDescent="0.3">
      <c r="A45" s="18">
        <f t="shared" si="12"/>
        <v>95</v>
      </c>
      <c r="B45" s="95">
        <v>8</v>
      </c>
      <c r="C45" s="36" t="s">
        <v>20</v>
      </c>
      <c r="D45" s="22" t="s">
        <v>216</v>
      </c>
      <c r="E45" s="118">
        <v>40</v>
      </c>
      <c r="F45" s="118">
        <v>40</v>
      </c>
      <c r="G45" s="77">
        <f t="shared" si="11"/>
        <v>0.42105263157894735</v>
      </c>
      <c r="H45" s="77">
        <f t="shared" si="2"/>
        <v>1</v>
      </c>
    </row>
    <row r="46" spans="1:12" ht="26.25" thickBot="1" x14ac:dyDescent="0.3">
      <c r="A46" s="18">
        <f t="shared" si="12"/>
        <v>95</v>
      </c>
      <c r="B46" s="167">
        <v>9</v>
      </c>
      <c r="C46" s="29" t="s">
        <v>15</v>
      </c>
      <c r="D46" s="95">
        <v>2012</v>
      </c>
      <c r="E46" s="118">
        <v>1</v>
      </c>
      <c r="F46" s="118">
        <v>1</v>
      </c>
      <c r="G46" s="76">
        <f t="shared" si="11"/>
        <v>1.0526315789473684E-2</v>
      </c>
      <c r="H46" s="76">
        <f t="shared" si="2"/>
        <v>1</v>
      </c>
    </row>
    <row r="47" spans="1:12" ht="26.25" thickBot="1" x14ac:dyDescent="0.3">
      <c r="A47" s="18">
        <f t="shared" si="12"/>
        <v>95</v>
      </c>
      <c r="B47" s="167"/>
      <c r="C47" s="29" t="s">
        <v>117</v>
      </c>
      <c r="D47" s="95">
        <v>2019</v>
      </c>
      <c r="E47" s="118"/>
      <c r="F47" s="118"/>
      <c r="G47" s="76">
        <f t="shared" si="11"/>
        <v>0</v>
      </c>
      <c r="H47" s="76">
        <f t="shared" si="2"/>
        <v>0</v>
      </c>
    </row>
    <row r="48" spans="1:12" ht="29.25" customHeight="1" thickBot="1" x14ac:dyDescent="0.3">
      <c r="A48" s="18">
        <f t="shared" si="12"/>
        <v>95</v>
      </c>
      <c r="B48" s="167"/>
      <c r="C48" s="36" t="s">
        <v>118</v>
      </c>
      <c r="D48" s="37"/>
      <c r="E48" s="84">
        <f>SUM(E46:E47)</f>
        <v>1</v>
      </c>
      <c r="F48" s="84">
        <f>SUM(F46:F47)</f>
        <v>1</v>
      </c>
      <c r="G48" s="77">
        <f t="shared" si="11"/>
        <v>1.0526315789473684E-2</v>
      </c>
      <c r="H48" s="77">
        <f t="shared" si="2"/>
        <v>1</v>
      </c>
    </row>
    <row r="49" spans="1:8" ht="15.75" thickBot="1" x14ac:dyDescent="0.3">
      <c r="A49" s="49">
        <f t="shared" si="12"/>
        <v>95</v>
      </c>
      <c r="B49" s="47"/>
      <c r="C49" s="41" t="s">
        <v>26</v>
      </c>
      <c r="D49" s="48"/>
      <c r="E49" s="57">
        <f>SUM(E36,E37,E38,E39,E42,E43,E44,E45,E48)</f>
        <v>632</v>
      </c>
      <c r="F49" s="57">
        <f>SUM(F36,F37,F38,F39,F42,F43,F44,F45,F48)</f>
        <v>586</v>
      </c>
      <c r="G49" s="78">
        <f>SUM(G36,G37,G38,G39,G42,G43,G44,G45,G48)/9</f>
        <v>0.57426900584795304</v>
      </c>
      <c r="H49" s="78">
        <f t="shared" si="2"/>
        <v>0.92721518987341767</v>
      </c>
    </row>
    <row r="50" spans="1:8" ht="15.75" thickBot="1" x14ac:dyDescent="0.3">
      <c r="A50" s="112">
        <v>106</v>
      </c>
      <c r="B50" s="95"/>
      <c r="C50" s="18" t="s">
        <v>27</v>
      </c>
      <c r="D50" s="22"/>
      <c r="E50" s="30"/>
      <c r="F50" s="30"/>
      <c r="G50" s="76"/>
      <c r="H50" s="76"/>
    </row>
    <row r="51" spans="1:8" ht="15.75" thickBot="1" x14ac:dyDescent="0.3">
      <c r="A51" s="96">
        <f>A50</f>
        <v>106</v>
      </c>
      <c r="B51" s="95">
        <v>1</v>
      </c>
      <c r="C51" s="66" t="s">
        <v>28</v>
      </c>
      <c r="D51" s="75">
        <v>2015</v>
      </c>
      <c r="E51" s="117">
        <v>60</v>
      </c>
      <c r="F51" s="117">
        <v>60</v>
      </c>
      <c r="G51" s="77">
        <f t="shared" ref="G51:G64" si="13">IF(NOT(TRUNC(A51)=A51),"Ошибка в наборе",MIN(E51/A51,1))</f>
        <v>0.56603773584905659</v>
      </c>
      <c r="H51" s="77">
        <f t="shared" ref="H51:H107" si="14">IF(ISERR(F51/E51),0,IF(ABS(F51)&gt;ABS(E51),"проверь поле F",MIN(ABS(F51/E51),1)))</f>
        <v>1</v>
      </c>
    </row>
    <row r="52" spans="1:8" ht="15.75" thickBot="1" x14ac:dyDescent="0.3">
      <c r="A52" s="96">
        <f>A51</f>
        <v>106</v>
      </c>
      <c r="B52" s="95">
        <v>2</v>
      </c>
      <c r="C52" s="66" t="s">
        <v>29</v>
      </c>
      <c r="D52" s="75">
        <v>2015</v>
      </c>
      <c r="E52" s="117">
        <v>30</v>
      </c>
      <c r="F52" s="117">
        <v>30</v>
      </c>
      <c r="G52" s="77">
        <f t="shared" si="13"/>
        <v>0.28301886792452829</v>
      </c>
      <c r="H52" s="77">
        <f t="shared" si="14"/>
        <v>1</v>
      </c>
    </row>
    <row r="53" spans="1:8" ht="15.75" thickBot="1" x14ac:dyDescent="0.3">
      <c r="A53" s="96">
        <f>A52</f>
        <v>106</v>
      </c>
      <c r="B53" s="95">
        <v>3</v>
      </c>
      <c r="C53" s="66" t="s">
        <v>30</v>
      </c>
      <c r="D53" s="75">
        <v>2015</v>
      </c>
      <c r="E53" s="117">
        <v>60</v>
      </c>
      <c r="F53" s="117">
        <v>60</v>
      </c>
      <c r="G53" s="77">
        <f t="shared" si="13"/>
        <v>0.56603773584905659</v>
      </c>
      <c r="H53" s="77">
        <f t="shared" si="14"/>
        <v>1</v>
      </c>
    </row>
    <row r="54" spans="1:8" ht="15.75" thickBot="1" x14ac:dyDescent="0.3">
      <c r="A54" s="96">
        <f>A53</f>
        <v>106</v>
      </c>
      <c r="B54" s="95">
        <v>4</v>
      </c>
      <c r="C54" s="66" t="s">
        <v>120</v>
      </c>
      <c r="D54" s="69">
        <v>2018</v>
      </c>
      <c r="E54" s="117">
        <v>80</v>
      </c>
      <c r="F54" s="117">
        <v>80</v>
      </c>
      <c r="G54" s="77">
        <f t="shared" si="13"/>
        <v>0.75471698113207553</v>
      </c>
      <c r="H54" s="77">
        <f t="shared" si="14"/>
        <v>1</v>
      </c>
    </row>
    <row r="55" spans="1:8" ht="15.75" thickBot="1" x14ac:dyDescent="0.3">
      <c r="A55" s="18">
        <f t="shared" ref="A55:A65" si="15">A54</f>
        <v>106</v>
      </c>
      <c r="B55" s="167">
        <v>5</v>
      </c>
      <c r="C55" s="65" t="s">
        <v>31</v>
      </c>
      <c r="D55" s="95">
        <v>2015</v>
      </c>
      <c r="E55" s="117">
        <v>60</v>
      </c>
      <c r="F55" s="117">
        <v>60</v>
      </c>
      <c r="G55" s="76">
        <f t="shared" si="13"/>
        <v>0.56603773584905659</v>
      </c>
      <c r="H55" s="76">
        <f t="shared" si="14"/>
        <v>1</v>
      </c>
    </row>
    <row r="56" spans="1:8" ht="15.75" thickBot="1" x14ac:dyDescent="0.3">
      <c r="A56" s="18">
        <f t="shared" si="15"/>
        <v>106</v>
      </c>
      <c r="B56" s="167"/>
      <c r="C56" s="68" t="s">
        <v>32</v>
      </c>
      <c r="D56" s="22">
        <v>2010</v>
      </c>
      <c r="E56" s="117"/>
      <c r="F56" s="117"/>
      <c r="G56" s="76">
        <f t="shared" si="13"/>
        <v>0</v>
      </c>
      <c r="H56" s="76">
        <f t="shared" si="14"/>
        <v>0</v>
      </c>
    </row>
    <row r="57" spans="1:8" ht="15.75" thickBot="1" x14ac:dyDescent="0.3">
      <c r="A57" s="18">
        <f t="shared" si="15"/>
        <v>106</v>
      </c>
      <c r="B57" s="167"/>
      <c r="C57" s="67" t="s">
        <v>24</v>
      </c>
      <c r="D57" s="39"/>
      <c r="E57" s="84">
        <f>SUM(E55:E56)</f>
        <v>60</v>
      </c>
      <c r="F57" s="84">
        <f>SUM(F55:F56)</f>
        <v>60</v>
      </c>
      <c r="G57" s="77">
        <f t="shared" si="13"/>
        <v>0.56603773584905659</v>
      </c>
      <c r="H57" s="77">
        <f t="shared" si="14"/>
        <v>1</v>
      </c>
    </row>
    <row r="58" spans="1:8" ht="15.75" thickBot="1" x14ac:dyDescent="0.3">
      <c r="A58" s="18">
        <f t="shared" si="15"/>
        <v>106</v>
      </c>
      <c r="B58" s="95">
        <v>6</v>
      </c>
      <c r="C58" s="66" t="s">
        <v>25</v>
      </c>
      <c r="D58" s="64">
        <v>2009</v>
      </c>
      <c r="E58" s="118">
        <v>60</v>
      </c>
      <c r="F58" s="118">
        <v>60</v>
      </c>
      <c r="G58" s="77">
        <f t="shared" si="13"/>
        <v>0.56603773584905659</v>
      </c>
      <c r="H58" s="77">
        <f t="shared" si="14"/>
        <v>1</v>
      </c>
    </row>
    <row r="59" spans="1:8" ht="15.75" thickBot="1" x14ac:dyDescent="0.3">
      <c r="A59" s="18">
        <f t="shared" si="15"/>
        <v>106</v>
      </c>
      <c r="B59" s="95">
        <v>7</v>
      </c>
      <c r="C59" s="56" t="s">
        <v>20</v>
      </c>
      <c r="D59" s="69">
        <v>2015</v>
      </c>
      <c r="E59" s="118">
        <v>60</v>
      </c>
      <c r="F59" s="118">
        <v>60</v>
      </c>
      <c r="G59" s="77">
        <f t="shared" si="13"/>
        <v>0.56603773584905659</v>
      </c>
      <c r="H59" s="77">
        <f t="shared" si="14"/>
        <v>1</v>
      </c>
    </row>
    <row r="60" spans="1:8" ht="15.75" thickBot="1" x14ac:dyDescent="0.3">
      <c r="A60" s="18">
        <f t="shared" si="15"/>
        <v>106</v>
      </c>
      <c r="B60" s="95">
        <v>8</v>
      </c>
      <c r="C60" s="38" t="s">
        <v>18</v>
      </c>
      <c r="D60" s="69">
        <v>2007</v>
      </c>
      <c r="E60" s="118">
        <v>55</v>
      </c>
      <c r="F60" s="118">
        <v>55</v>
      </c>
      <c r="G60" s="77">
        <f t="shared" si="13"/>
        <v>0.51886792452830188</v>
      </c>
      <c r="H60" s="77">
        <f t="shared" si="14"/>
        <v>1</v>
      </c>
    </row>
    <row r="61" spans="1:8" ht="15.75" thickBot="1" x14ac:dyDescent="0.3">
      <c r="A61" s="18">
        <f t="shared" si="15"/>
        <v>106</v>
      </c>
      <c r="B61" s="95">
        <v>9</v>
      </c>
      <c r="C61" s="38" t="s">
        <v>33</v>
      </c>
      <c r="D61" s="64">
        <v>2015</v>
      </c>
      <c r="E61" s="118">
        <v>60</v>
      </c>
      <c r="F61" s="118">
        <v>60</v>
      </c>
      <c r="G61" s="77">
        <f t="shared" si="13"/>
        <v>0.56603773584905659</v>
      </c>
      <c r="H61" s="77">
        <f t="shared" si="14"/>
        <v>1</v>
      </c>
    </row>
    <row r="62" spans="1:8" ht="26.25" thickBot="1" x14ac:dyDescent="0.3">
      <c r="A62" s="18">
        <f t="shared" si="15"/>
        <v>106</v>
      </c>
      <c r="B62" s="164">
        <v>10</v>
      </c>
      <c r="C62" s="71" t="s">
        <v>15</v>
      </c>
      <c r="D62" s="69">
        <v>2012</v>
      </c>
      <c r="E62" s="118">
        <v>1</v>
      </c>
      <c r="F62" s="118">
        <v>1</v>
      </c>
      <c r="G62" s="76">
        <f t="shared" si="13"/>
        <v>9.433962264150943E-3</v>
      </c>
      <c r="H62" s="79">
        <f t="shared" si="14"/>
        <v>1</v>
      </c>
    </row>
    <row r="63" spans="1:8" ht="26.25" thickBot="1" x14ac:dyDescent="0.3">
      <c r="A63" s="18">
        <f t="shared" si="15"/>
        <v>106</v>
      </c>
      <c r="B63" s="165"/>
      <c r="C63" s="29" t="s">
        <v>117</v>
      </c>
      <c r="D63" s="95">
        <v>2019</v>
      </c>
      <c r="E63" s="118"/>
      <c r="F63" s="118"/>
      <c r="G63" s="76">
        <f t="shared" si="13"/>
        <v>0</v>
      </c>
      <c r="H63" s="79">
        <f t="shared" si="14"/>
        <v>0</v>
      </c>
    </row>
    <row r="64" spans="1:8" ht="28.5" customHeight="1" thickBot="1" x14ac:dyDescent="0.3">
      <c r="A64" s="18">
        <f t="shared" si="15"/>
        <v>106</v>
      </c>
      <c r="B64" s="166"/>
      <c r="C64" s="36" t="s">
        <v>118</v>
      </c>
      <c r="D64" s="37"/>
      <c r="E64" s="84">
        <f>SUM(E62:E63)</f>
        <v>1</v>
      </c>
      <c r="F64" s="84">
        <f>SUM(F62:F63)</f>
        <v>1</v>
      </c>
      <c r="G64" s="77">
        <f t="shared" si="13"/>
        <v>9.433962264150943E-3</v>
      </c>
      <c r="H64" s="77">
        <f t="shared" si="14"/>
        <v>1</v>
      </c>
    </row>
    <row r="65" spans="1:12" ht="15.75" thickBot="1" x14ac:dyDescent="0.3">
      <c r="A65" s="49">
        <f t="shared" si="15"/>
        <v>106</v>
      </c>
      <c r="B65" s="47"/>
      <c r="C65" s="41" t="s">
        <v>34</v>
      </c>
      <c r="D65" s="48"/>
      <c r="E65" s="57">
        <f>SUM(E51,E52,E53,E54,E57,E58,E59,E60,E61,E64)</f>
        <v>526</v>
      </c>
      <c r="F65" s="57">
        <f>SUM(F51,F52,F53,F54,F57,F58,F59,F60,F61,F64)</f>
        <v>526</v>
      </c>
      <c r="G65" s="78">
        <f>SUM(G51,G52,G53,G54,G57,G58,G59,G60,G61,G64)/10</f>
        <v>0.49622641509433957</v>
      </c>
      <c r="H65" s="78">
        <f t="shared" si="14"/>
        <v>1</v>
      </c>
    </row>
    <row r="66" spans="1:12" ht="15.75" thickBot="1" x14ac:dyDescent="0.3">
      <c r="A66" s="120">
        <f>SUM(A65,A49,A34,A19)</f>
        <v>415</v>
      </c>
      <c r="B66" s="123"/>
      <c r="C66" s="122" t="s">
        <v>35</v>
      </c>
      <c r="D66" s="127"/>
      <c r="E66" s="124">
        <f>SUM(E65,E49,E34,E19)</f>
        <v>2135</v>
      </c>
      <c r="F66" s="124">
        <f t="shared" ref="F66" si="16">SUM(F65,F49,F34,F19)</f>
        <v>2051</v>
      </c>
      <c r="G66" s="125">
        <f>SUM(G65,G49,G34,G19)/4</f>
        <v>0.54369494751429248</v>
      </c>
      <c r="H66" s="125">
        <f t="shared" si="14"/>
        <v>0.96065573770491808</v>
      </c>
    </row>
    <row r="67" spans="1:12" ht="15.75" thickBot="1" x14ac:dyDescent="0.3">
      <c r="A67" s="112">
        <v>112</v>
      </c>
      <c r="B67" s="95"/>
      <c r="C67" s="18" t="s">
        <v>186</v>
      </c>
      <c r="D67" s="22"/>
      <c r="E67" s="30"/>
      <c r="F67" s="30"/>
      <c r="G67" s="76"/>
      <c r="H67" s="79"/>
    </row>
    <row r="68" spans="1:12" ht="15.75" thickBot="1" x14ac:dyDescent="0.3">
      <c r="A68" s="18">
        <f>A67</f>
        <v>112</v>
      </c>
      <c r="B68" s="94">
        <v>1</v>
      </c>
      <c r="C68" s="36" t="s">
        <v>36</v>
      </c>
      <c r="D68" s="64">
        <v>2018</v>
      </c>
      <c r="E68" s="117">
        <v>85</v>
      </c>
      <c r="F68" s="117">
        <v>85</v>
      </c>
      <c r="G68" s="77">
        <f t="shared" ref="G68:G84" si="17">IF(NOT(TRUNC(A68)=A68),"Ошибка в наборе",MIN(E68/A68,1))</f>
        <v>0.7589285714285714</v>
      </c>
      <c r="H68" s="77">
        <f t="shared" si="14"/>
        <v>1</v>
      </c>
    </row>
    <row r="69" spans="1:12" ht="15.75" thickBot="1" x14ac:dyDescent="0.3">
      <c r="A69" s="18">
        <f>A68</f>
        <v>112</v>
      </c>
      <c r="B69" s="95">
        <v>2</v>
      </c>
      <c r="C69" s="36" t="s">
        <v>177</v>
      </c>
      <c r="D69" s="64">
        <v>2018</v>
      </c>
      <c r="E69" s="118">
        <v>85</v>
      </c>
      <c r="F69" s="118">
        <v>85</v>
      </c>
      <c r="G69" s="77">
        <f t="shared" si="17"/>
        <v>0.7589285714285714</v>
      </c>
      <c r="H69" s="77">
        <f t="shared" si="14"/>
        <v>1</v>
      </c>
    </row>
    <row r="70" spans="1:12" ht="15.75" thickBot="1" x14ac:dyDescent="0.3">
      <c r="A70" s="18">
        <f t="shared" ref="A70:A84" si="18">A69</f>
        <v>112</v>
      </c>
      <c r="B70" s="95">
        <v>3</v>
      </c>
      <c r="C70" s="36" t="s">
        <v>132</v>
      </c>
      <c r="D70" s="64">
        <v>2018</v>
      </c>
      <c r="E70" s="118">
        <v>78</v>
      </c>
      <c r="F70" s="118">
        <v>78</v>
      </c>
      <c r="G70" s="77">
        <f t="shared" si="17"/>
        <v>0.6964285714285714</v>
      </c>
      <c r="H70" s="77">
        <f t="shared" si="14"/>
        <v>1</v>
      </c>
    </row>
    <row r="71" spans="1:12" ht="15.75" thickBot="1" x14ac:dyDescent="0.3">
      <c r="A71" s="18">
        <f t="shared" si="18"/>
        <v>112</v>
      </c>
      <c r="B71" s="95">
        <v>4</v>
      </c>
      <c r="C71" s="36" t="s">
        <v>37</v>
      </c>
      <c r="D71" s="64">
        <v>2010</v>
      </c>
      <c r="E71" s="118">
        <v>80</v>
      </c>
      <c r="F71" s="118">
        <v>80</v>
      </c>
      <c r="G71" s="77">
        <f t="shared" si="17"/>
        <v>0.7142857142857143</v>
      </c>
      <c r="H71" s="77">
        <f t="shared" si="14"/>
        <v>1</v>
      </c>
    </row>
    <row r="72" spans="1:12" ht="15.75" thickBot="1" x14ac:dyDescent="0.3">
      <c r="A72" s="18">
        <f t="shared" si="18"/>
        <v>112</v>
      </c>
      <c r="B72" s="95">
        <v>5</v>
      </c>
      <c r="C72" s="36" t="s">
        <v>120</v>
      </c>
      <c r="D72" s="69">
        <v>2017</v>
      </c>
      <c r="E72" s="118">
        <v>80</v>
      </c>
      <c r="F72" s="118">
        <v>80</v>
      </c>
      <c r="G72" s="77">
        <f t="shared" si="17"/>
        <v>0.7142857142857143</v>
      </c>
      <c r="H72" s="77">
        <f t="shared" si="14"/>
        <v>1</v>
      </c>
    </row>
    <row r="73" spans="1:12" ht="15.75" thickBot="1" x14ac:dyDescent="0.3">
      <c r="A73" s="18">
        <f t="shared" si="18"/>
        <v>112</v>
      </c>
      <c r="B73" s="164">
        <v>6</v>
      </c>
      <c r="C73" s="21" t="s">
        <v>179</v>
      </c>
      <c r="D73" s="22" t="s">
        <v>180</v>
      </c>
      <c r="E73" s="117">
        <v>96</v>
      </c>
      <c r="F73" s="117">
        <v>96</v>
      </c>
      <c r="G73" s="79">
        <f t="shared" si="17"/>
        <v>0.8571428571428571</v>
      </c>
      <c r="H73" s="79">
        <f t="shared" si="14"/>
        <v>1</v>
      </c>
    </row>
    <row r="74" spans="1:12" ht="15.75" thickBot="1" x14ac:dyDescent="0.3">
      <c r="A74" s="18">
        <f t="shared" si="18"/>
        <v>112</v>
      </c>
      <c r="B74" s="165"/>
      <c r="C74" s="29" t="s">
        <v>178</v>
      </c>
      <c r="D74" s="95">
        <v>2018</v>
      </c>
      <c r="E74" s="117">
        <v>85</v>
      </c>
      <c r="F74" s="117"/>
      <c r="G74" s="79">
        <f t="shared" si="17"/>
        <v>0.7589285714285714</v>
      </c>
      <c r="H74" s="79">
        <f t="shared" si="14"/>
        <v>0</v>
      </c>
    </row>
    <row r="75" spans="1:12" ht="15.75" thickBot="1" x14ac:dyDescent="0.3">
      <c r="A75" s="18">
        <f>A74</f>
        <v>112</v>
      </c>
      <c r="B75" s="166"/>
      <c r="C75" s="36" t="s">
        <v>38</v>
      </c>
      <c r="D75" s="46"/>
      <c r="E75" s="84">
        <f>SUM(E73:E74)</f>
        <v>181</v>
      </c>
      <c r="F75" s="84">
        <f>SUM(F73:F74)</f>
        <v>96</v>
      </c>
      <c r="G75" s="77">
        <f t="shared" si="17"/>
        <v>1</v>
      </c>
      <c r="H75" s="77">
        <f t="shared" si="14"/>
        <v>0.53038674033149169</v>
      </c>
    </row>
    <row r="76" spans="1:12" ht="15.75" thickBot="1" x14ac:dyDescent="0.3">
      <c r="A76" s="18">
        <f t="shared" si="18"/>
        <v>112</v>
      </c>
      <c r="B76" s="95">
        <v>7</v>
      </c>
      <c r="C76" s="36" t="s">
        <v>39</v>
      </c>
      <c r="D76" s="64">
        <v>2018</v>
      </c>
      <c r="E76" s="118">
        <v>80</v>
      </c>
      <c r="F76" s="118">
        <v>80</v>
      </c>
      <c r="G76" s="77">
        <f t="shared" si="17"/>
        <v>0.7142857142857143</v>
      </c>
      <c r="H76" s="77">
        <f t="shared" si="14"/>
        <v>1</v>
      </c>
    </row>
    <row r="77" spans="1:12" ht="15.75" thickBot="1" x14ac:dyDescent="0.3">
      <c r="A77" s="18">
        <f t="shared" si="18"/>
        <v>112</v>
      </c>
      <c r="B77" s="164">
        <v>8</v>
      </c>
      <c r="C77" s="28" t="s">
        <v>170</v>
      </c>
      <c r="D77" s="64">
        <v>2018</v>
      </c>
      <c r="E77" s="118">
        <v>78</v>
      </c>
      <c r="F77" s="118">
        <v>78</v>
      </c>
      <c r="G77" s="79">
        <f t="shared" ref="G77:G78" si="19">IF(NOT(TRUNC(A77)=A77),"Ошибка в наборе",MIN(E77/A77,1))</f>
        <v>0.6964285714285714</v>
      </c>
      <c r="H77" s="79">
        <f t="shared" ref="H77:H78" si="20">IF(ISERR(F77/E77),0,IF(ABS(F77)&gt;ABS(E77),"проверь поле F",MIN(ABS(F77/E77),1)))</f>
        <v>1</v>
      </c>
    </row>
    <row r="78" spans="1:12" ht="26.25" thickBot="1" x14ac:dyDescent="0.3">
      <c r="A78" s="18">
        <f t="shared" si="18"/>
        <v>112</v>
      </c>
      <c r="B78" s="165"/>
      <c r="C78" s="28" t="s">
        <v>181</v>
      </c>
      <c r="D78" s="64">
        <v>2009</v>
      </c>
      <c r="E78" s="118">
        <v>71</v>
      </c>
      <c r="F78" s="118"/>
      <c r="G78" s="79">
        <f t="shared" si="19"/>
        <v>0.6339285714285714</v>
      </c>
      <c r="H78" s="79">
        <f t="shared" si="20"/>
        <v>0</v>
      </c>
    </row>
    <row r="79" spans="1:12" s="5" customFormat="1" ht="15.75" customHeight="1" thickBot="1" x14ac:dyDescent="0.25">
      <c r="A79" s="18">
        <f t="shared" si="18"/>
        <v>112</v>
      </c>
      <c r="B79" s="166"/>
      <c r="C79" s="36" t="s">
        <v>182</v>
      </c>
      <c r="D79" s="37"/>
      <c r="E79" s="84">
        <f>SUM(E77:E78)</f>
        <v>149</v>
      </c>
      <c r="F79" s="84">
        <f>SUM(F77:F78)</f>
        <v>78</v>
      </c>
      <c r="G79" s="77">
        <f t="shared" si="17"/>
        <v>1</v>
      </c>
      <c r="H79" s="77">
        <f t="shared" si="14"/>
        <v>0.52348993288590606</v>
      </c>
      <c r="L79" s="145"/>
    </row>
    <row r="80" spans="1:12" s="5" customFormat="1" ht="15.75" customHeight="1" thickBot="1" x14ac:dyDescent="0.25">
      <c r="A80" s="18">
        <f t="shared" si="18"/>
        <v>112</v>
      </c>
      <c r="B80" s="94">
        <v>9</v>
      </c>
      <c r="C80" s="36" t="s">
        <v>183</v>
      </c>
      <c r="D80" s="69">
        <v>2018</v>
      </c>
      <c r="E80" s="118">
        <v>85</v>
      </c>
      <c r="F80" s="118">
        <v>85</v>
      </c>
      <c r="G80" s="77">
        <f t="shared" ref="G80:G81" si="21">IF(NOT(TRUNC(A80)=A80),"Ошибка в наборе",MIN(E80/A80,1))</f>
        <v>0.7589285714285714</v>
      </c>
      <c r="H80" s="77">
        <f t="shared" ref="H80:H81" si="22">IF(ISERR(F80/E80),0,IF(ABS(F80)&gt;ABS(E80),"проверь поле F",MIN(ABS(F80/E80),1)))</f>
        <v>1</v>
      </c>
      <c r="L80" s="145"/>
    </row>
    <row r="81" spans="1:12" s="5" customFormat="1" ht="15.75" customHeight="1" thickBot="1" x14ac:dyDescent="0.25">
      <c r="A81" s="18">
        <f t="shared" si="18"/>
        <v>112</v>
      </c>
      <c r="B81" s="94">
        <v>10</v>
      </c>
      <c r="C81" s="36" t="s">
        <v>184</v>
      </c>
      <c r="D81" s="69">
        <v>2018</v>
      </c>
      <c r="E81" s="118">
        <v>84</v>
      </c>
      <c r="F81" s="118">
        <v>84</v>
      </c>
      <c r="G81" s="77">
        <f t="shared" si="21"/>
        <v>0.75</v>
      </c>
      <c r="H81" s="77">
        <f t="shared" si="22"/>
        <v>1</v>
      </c>
      <c r="L81" s="145"/>
    </row>
    <row r="82" spans="1:12" ht="15.75" thickBot="1" x14ac:dyDescent="0.3">
      <c r="A82" s="18">
        <f t="shared" si="18"/>
        <v>112</v>
      </c>
      <c r="B82" s="95">
        <v>11</v>
      </c>
      <c r="C82" s="38" t="s">
        <v>185</v>
      </c>
      <c r="D82" s="69">
        <v>2018</v>
      </c>
      <c r="E82" s="118">
        <v>85</v>
      </c>
      <c r="F82" s="118">
        <v>85</v>
      </c>
      <c r="G82" s="77">
        <f t="shared" si="17"/>
        <v>0.7589285714285714</v>
      </c>
      <c r="H82" s="77">
        <f t="shared" si="14"/>
        <v>1</v>
      </c>
    </row>
    <row r="83" spans="1:12" ht="15.75" thickBot="1" x14ac:dyDescent="0.3">
      <c r="A83" s="18">
        <f t="shared" si="18"/>
        <v>112</v>
      </c>
      <c r="B83" s="95">
        <v>12</v>
      </c>
      <c r="C83" s="38" t="s">
        <v>20</v>
      </c>
      <c r="D83" s="69">
        <v>2018</v>
      </c>
      <c r="E83" s="118">
        <v>78</v>
      </c>
      <c r="F83" s="118">
        <v>78</v>
      </c>
      <c r="G83" s="77">
        <f t="shared" si="17"/>
        <v>0.6964285714285714</v>
      </c>
      <c r="H83" s="77">
        <f t="shared" si="14"/>
        <v>1</v>
      </c>
    </row>
    <row r="84" spans="1:12" ht="15.75" thickBot="1" x14ac:dyDescent="0.3">
      <c r="A84" s="18">
        <f t="shared" si="18"/>
        <v>112</v>
      </c>
      <c r="B84" s="95">
        <v>13</v>
      </c>
      <c r="C84" s="38" t="s">
        <v>133</v>
      </c>
      <c r="D84" s="69">
        <v>2018</v>
      </c>
      <c r="E84" s="118">
        <v>78</v>
      </c>
      <c r="F84" s="118">
        <v>78</v>
      </c>
      <c r="G84" s="77">
        <f t="shared" si="17"/>
        <v>0.6964285714285714</v>
      </c>
      <c r="H84" s="77">
        <f t="shared" si="14"/>
        <v>1</v>
      </c>
    </row>
    <row r="85" spans="1:12" ht="15.75" thickBot="1" x14ac:dyDescent="0.3">
      <c r="A85" s="49">
        <f>A84</f>
        <v>112</v>
      </c>
      <c r="B85" s="52"/>
      <c r="C85" s="41" t="s">
        <v>40</v>
      </c>
      <c r="D85" s="48"/>
      <c r="E85" s="57">
        <f>SUM(E68,E69,E70,E71,E72,E75,E76,E79,E80,E81,E82,E83,E84)</f>
        <v>1228</v>
      </c>
      <c r="F85" s="57">
        <f>SUM(F68,F69,F70,F71,F72,F75,F76,F79,F80,F81,F82,F83,F84)</f>
        <v>1072</v>
      </c>
      <c r="G85" s="78">
        <f>SUM(G68,G69,G70,G71,G72,G75,G76,G79,G80,G81,G82,G83,G84)/13</f>
        <v>0.77060439560439553</v>
      </c>
      <c r="H85" s="78">
        <f t="shared" si="14"/>
        <v>0.87296416938110755</v>
      </c>
    </row>
    <row r="86" spans="1:12" ht="15.75" thickBot="1" x14ac:dyDescent="0.3">
      <c r="A86" s="112">
        <v>81</v>
      </c>
      <c r="B86" s="95"/>
      <c r="C86" s="18" t="s">
        <v>191</v>
      </c>
      <c r="D86" s="22"/>
      <c r="E86" s="30"/>
      <c r="F86" s="30"/>
      <c r="G86" s="76"/>
      <c r="H86" s="79"/>
    </row>
    <row r="87" spans="1:12" ht="15.75" thickBot="1" x14ac:dyDescent="0.3">
      <c r="A87" s="18">
        <f>A86</f>
        <v>81</v>
      </c>
      <c r="B87" s="95">
        <v>1</v>
      </c>
      <c r="C87" s="36" t="s">
        <v>44</v>
      </c>
      <c r="D87" s="64">
        <v>2018</v>
      </c>
      <c r="E87" s="118">
        <v>80</v>
      </c>
      <c r="F87" s="118">
        <v>80</v>
      </c>
      <c r="G87" s="77">
        <f>IF(NOT(TRUNC(A87)=A87),"Ошибка в наборе",MIN(E87/A87,1))</f>
        <v>0.98765432098765427</v>
      </c>
      <c r="H87" s="77">
        <f t="shared" si="14"/>
        <v>1</v>
      </c>
    </row>
    <row r="88" spans="1:12" ht="15.75" thickBot="1" x14ac:dyDescent="0.3">
      <c r="A88" s="18">
        <f t="shared" ref="A88:A103" si="23">A87</f>
        <v>81</v>
      </c>
      <c r="B88" s="95">
        <v>2</v>
      </c>
      <c r="C88" s="36" t="s">
        <v>187</v>
      </c>
      <c r="D88" s="64">
        <v>2018</v>
      </c>
      <c r="E88" s="118">
        <v>80</v>
      </c>
      <c r="F88" s="118">
        <v>80</v>
      </c>
      <c r="G88" s="77">
        <f t="shared" ref="G88:G102" si="24">IF(NOT(TRUNC(A88)=A88),"Ошибка в наборе",MIN(E88/A88,1))</f>
        <v>0.98765432098765427</v>
      </c>
      <c r="H88" s="77">
        <f t="shared" si="14"/>
        <v>1</v>
      </c>
    </row>
    <row r="89" spans="1:12" ht="15.75" thickBot="1" x14ac:dyDescent="0.3">
      <c r="A89" s="18">
        <f t="shared" si="23"/>
        <v>81</v>
      </c>
      <c r="B89" s="95">
        <v>3</v>
      </c>
      <c r="C89" s="36" t="s">
        <v>134</v>
      </c>
      <c r="D89" s="69">
        <v>2018</v>
      </c>
      <c r="E89" s="118">
        <v>82</v>
      </c>
      <c r="F89" s="118">
        <v>81</v>
      </c>
      <c r="G89" s="77">
        <f t="shared" si="24"/>
        <v>1</v>
      </c>
      <c r="H89" s="77">
        <f t="shared" si="14"/>
        <v>0.98780487804878048</v>
      </c>
    </row>
    <row r="90" spans="1:12" ht="15.75" thickBot="1" x14ac:dyDescent="0.3">
      <c r="A90" s="18">
        <f t="shared" si="23"/>
        <v>81</v>
      </c>
      <c r="B90" s="95">
        <v>4</v>
      </c>
      <c r="C90" s="36" t="s">
        <v>137</v>
      </c>
      <c r="D90" s="64">
        <v>2016</v>
      </c>
      <c r="E90" s="118">
        <v>80</v>
      </c>
      <c r="F90" s="118">
        <v>80</v>
      </c>
      <c r="G90" s="77">
        <f t="shared" si="24"/>
        <v>0.98765432098765427</v>
      </c>
      <c r="H90" s="77">
        <f t="shared" si="14"/>
        <v>1</v>
      </c>
    </row>
    <row r="91" spans="1:12" ht="15.75" thickBot="1" x14ac:dyDescent="0.3">
      <c r="A91" s="18">
        <f t="shared" si="23"/>
        <v>81</v>
      </c>
      <c r="B91" s="95">
        <v>5</v>
      </c>
      <c r="C91" s="36" t="s">
        <v>135</v>
      </c>
      <c r="D91" s="69">
        <v>2018</v>
      </c>
      <c r="E91" s="118">
        <v>87</v>
      </c>
      <c r="F91" s="118">
        <v>81</v>
      </c>
      <c r="G91" s="77">
        <f t="shared" si="24"/>
        <v>1</v>
      </c>
      <c r="H91" s="77">
        <f t="shared" si="14"/>
        <v>0.93103448275862066</v>
      </c>
    </row>
    <row r="92" spans="1:12" ht="15.75" thickBot="1" x14ac:dyDescent="0.3">
      <c r="A92" s="18">
        <f t="shared" si="23"/>
        <v>81</v>
      </c>
      <c r="B92" s="167">
        <v>6</v>
      </c>
      <c r="C92" s="21" t="s">
        <v>178</v>
      </c>
      <c r="D92" s="64">
        <v>2018</v>
      </c>
      <c r="E92" s="117">
        <v>80</v>
      </c>
      <c r="F92" s="117"/>
      <c r="G92" s="79">
        <f t="shared" si="24"/>
        <v>0.98765432098765427</v>
      </c>
      <c r="H92" s="76">
        <f t="shared" si="14"/>
        <v>0</v>
      </c>
    </row>
    <row r="93" spans="1:12" ht="15.75" thickBot="1" x14ac:dyDescent="0.3">
      <c r="A93" s="18">
        <f t="shared" si="23"/>
        <v>81</v>
      </c>
      <c r="B93" s="167"/>
      <c r="C93" s="21" t="s">
        <v>41</v>
      </c>
      <c r="D93" s="22" t="s">
        <v>188</v>
      </c>
      <c r="E93" s="117">
        <v>70</v>
      </c>
      <c r="F93" s="117">
        <v>70</v>
      </c>
      <c r="G93" s="79">
        <f t="shared" si="24"/>
        <v>0.86419753086419748</v>
      </c>
      <c r="H93" s="76">
        <f t="shared" si="14"/>
        <v>1</v>
      </c>
    </row>
    <row r="94" spans="1:12" ht="15.75" thickBot="1" x14ac:dyDescent="0.3">
      <c r="A94" s="18">
        <f t="shared" si="23"/>
        <v>81</v>
      </c>
      <c r="B94" s="167"/>
      <c r="C94" s="36" t="s">
        <v>42</v>
      </c>
      <c r="D94" s="39"/>
      <c r="E94" s="84">
        <f>SUM(E92:E93)</f>
        <v>150</v>
      </c>
      <c r="F94" s="84">
        <f>SUM(F92:F93)</f>
        <v>70</v>
      </c>
      <c r="G94" s="77">
        <f t="shared" si="24"/>
        <v>1</v>
      </c>
      <c r="H94" s="77">
        <f t="shared" si="14"/>
        <v>0.46666666666666667</v>
      </c>
    </row>
    <row r="95" spans="1:12" ht="15.75" thickBot="1" x14ac:dyDescent="0.3">
      <c r="A95" s="18">
        <f t="shared" si="23"/>
        <v>81</v>
      </c>
      <c r="B95" s="95">
        <v>7</v>
      </c>
      <c r="C95" s="36" t="s">
        <v>136</v>
      </c>
      <c r="D95" s="64">
        <v>2018</v>
      </c>
      <c r="E95" s="118">
        <v>80</v>
      </c>
      <c r="F95" s="118">
        <v>80</v>
      </c>
      <c r="G95" s="77">
        <f t="shared" si="24"/>
        <v>0.98765432098765427</v>
      </c>
      <c r="H95" s="77">
        <f t="shared" si="14"/>
        <v>1</v>
      </c>
    </row>
    <row r="96" spans="1:12" ht="15.75" thickBot="1" x14ac:dyDescent="0.3">
      <c r="A96" s="18">
        <f t="shared" si="23"/>
        <v>81</v>
      </c>
      <c r="B96" s="95">
        <v>8</v>
      </c>
      <c r="C96" s="38" t="s">
        <v>217</v>
      </c>
      <c r="D96" s="69">
        <v>2010</v>
      </c>
      <c r="E96" s="118">
        <v>85</v>
      </c>
      <c r="F96" s="118">
        <v>81</v>
      </c>
      <c r="G96" s="77">
        <f t="shared" si="24"/>
        <v>1</v>
      </c>
      <c r="H96" s="77">
        <f t="shared" si="14"/>
        <v>0.95294117647058818</v>
      </c>
    </row>
    <row r="97" spans="1:8" ht="30" customHeight="1" thickBot="1" x14ac:dyDescent="0.3">
      <c r="A97" s="18">
        <f t="shared" si="23"/>
        <v>81</v>
      </c>
      <c r="B97" s="94">
        <v>9</v>
      </c>
      <c r="C97" s="36" t="s">
        <v>189</v>
      </c>
      <c r="D97" s="69">
        <v>2018</v>
      </c>
      <c r="E97" s="117">
        <v>85</v>
      </c>
      <c r="F97" s="117">
        <v>81</v>
      </c>
      <c r="G97" s="77">
        <f t="shared" si="24"/>
        <v>1</v>
      </c>
      <c r="H97" s="77">
        <f t="shared" si="14"/>
        <v>0.95294117647058818</v>
      </c>
    </row>
    <row r="98" spans="1:8" ht="15.75" thickBot="1" x14ac:dyDescent="0.3">
      <c r="A98" s="18">
        <f t="shared" si="23"/>
        <v>81</v>
      </c>
      <c r="B98" s="95">
        <v>10</v>
      </c>
      <c r="C98" s="38" t="s">
        <v>190</v>
      </c>
      <c r="D98" s="69">
        <v>2018</v>
      </c>
      <c r="E98" s="118">
        <v>80</v>
      </c>
      <c r="F98" s="118">
        <v>80</v>
      </c>
      <c r="G98" s="77">
        <f t="shared" si="24"/>
        <v>0.98765432098765427</v>
      </c>
      <c r="H98" s="77">
        <f t="shared" si="14"/>
        <v>1</v>
      </c>
    </row>
    <row r="99" spans="1:8" ht="15.75" thickBot="1" x14ac:dyDescent="0.3">
      <c r="A99" s="18">
        <f t="shared" si="23"/>
        <v>81</v>
      </c>
      <c r="B99" s="95">
        <v>11</v>
      </c>
      <c r="C99" s="38" t="s">
        <v>184</v>
      </c>
      <c r="D99" s="69">
        <v>2018</v>
      </c>
      <c r="E99" s="118">
        <v>80</v>
      </c>
      <c r="F99" s="118">
        <v>80</v>
      </c>
      <c r="G99" s="77">
        <f t="shared" ref="G99:G100" si="25">IF(NOT(TRUNC(A99)=A99),"Ошибка в наборе",MIN(E99/A99,1))</f>
        <v>0.98765432098765427</v>
      </c>
      <c r="H99" s="77">
        <f t="shared" ref="H99:H100" si="26">IF(ISERR(F99/E99),0,IF(ABS(F99)&gt;ABS(E99),"проверь поле F",MIN(ABS(F99/E99),1)))</f>
        <v>1</v>
      </c>
    </row>
    <row r="100" spans="1:8" ht="15.75" thickBot="1" x14ac:dyDescent="0.3">
      <c r="A100" s="18">
        <f t="shared" si="23"/>
        <v>81</v>
      </c>
      <c r="B100" s="95">
        <v>12</v>
      </c>
      <c r="C100" s="38" t="s">
        <v>185</v>
      </c>
      <c r="D100" s="69">
        <v>2018</v>
      </c>
      <c r="E100" s="118">
        <v>80</v>
      </c>
      <c r="F100" s="118">
        <v>80</v>
      </c>
      <c r="G100" s="77">
        <f t="shared" si="25"/>
        <v>0.98765432098765427</v>
      </c>
      <c r="H100" s="77">
        <f t="shared" si="26"/>
        <v>1</v>
      </c>
    </row>
    <row r="101" spans="1:8" ht="15.75" thickBot="1" x14ac:dyDescent="0.3">
      <c r="A101" s="18">
        <f>A98</f>
        <v>81</v>
      </c>
      <c r="B101" s="95">
        <v>13</v>
      </c>
      <c r="C101" s="38" t="s">
        <v>20</v>
      </c>
      <c r="D101" s="69">
        <v>2018</v>
      </c>
      <c r="E101" s="118">
        <v>82</v>
      </c>
      <c r="F101" s="118">
        <v>81</v>
      </c>
      <c r="G101" s="77">
        <f t="shared" si="24"/>
        <v>1</v>
      </c>
      <c r="H101" s="77">
        <f t="shared" si="14"/>
        <v>0.98780487804878048</v>
      </c>
    </row>
    <row r="102" spans="1:8" ht="15.75" thickBot="1" x14ac:dyDescent="0.3">
      <c r="A102" s="18">
        <f t="shared" si="23"/>
        <v>81</v>
      </c>
      <c r="B102" s="95">
        <v>14</v>
      </c>
      <c r="C102" s="38" t="s">
        <v>133</v>
      </c>
      <c r="D102" s="69">
        <v>2018</v>
      </c>
      <c r="E102" s="118">
        <v>82</v>
      </c>
      <c r="F102" s="118">
        <v>81</v>
      </c>
      <c r="G102" s="77">
        <f t="shared" si="24"/>
        <v>1</v>
      </c>
      <c r="H102" s="77">
        <f t="shared" si="14"/>
        <v>0.98780487804878048</v>
      </c>
    </row>
    <row r="103" spans="1:8" ht="15.75" thickBot="1" x14ac:dyDescent="0.3">
      <c r="A103" s="49">
        <f t="shared" si="23"/>
        <v>81</v>
      </c>
      <c r="B103" s="47"/>
      <c r="C103" s="41" t="s">
        <v>43</v>
      </c>
      <c r="D103" s="48"/>
      <c r="E103" s="57">
        <f>SUM(E87,E88,E89,E90,E91,E94,E95,E96,E97,E98,E99,E100,E101,E102)</f>
        <v>1213</v>
      </c>
      <c r="F103" s="57">
        <f>SUM(F87,F88,F89,F90,F91,F94,F95,F96,F97,F98,F99,F100,F101,F102)</f>
        <v>1116</v>
      </c>
      <c r="G103" s="78">
        <f>SUM(G87,G88,G89,G90,G91,G94,G95,G96,G97,G98,G99,G100,G101,G102)/14</f>
        <v>0.99382716049382736</v>
      </c>
      <c r="H103" s="78">
        <f t="shared" si="14"/>
        <v>0.92003297609233303</v>
      </c>
    </row>
    <row r="104" spans="1:8" ht="15.75" thickBot="1" x14ac:dyDescent="0.3">
      <c r="A104" s="112">
        <v>75</v>
      </c>
      <c r="B104" s="95"/>
      <c r="C104" s="18" t="s">
        <v>195</v>
      </c>
      <c r="D104" s="22"/>
      <c r="E104" s="30"/>
      <c r="F104" s="30"/>
      <c r="G104" s="76"/>
      <c r="H104" s="76"/>
    </row>
    <row r="105" spans="1:8" ht="15.75" thickBot="1" x14ac:dyDescent="0.3">
      <c r="A105" s="18">
        <f>A104</f>
        <v>75</v>
      </c>
      <c r="B105" s="94">
        <v>1</v>
      </c>
      <c r="C105" s="36" t="s">
        <v>44</v>
      </c>
      <c r="D105" s="64">
        <v>2015</v>
      </c>
      <c r="E105" s="117">
        <v>30</v>
      </c>
      <c r="F105" s="117">
        <v>30</v>
      </c>
      <c r="G105" s="77">
        <f t="shared" ref="G105:G127" si="27">IF(NOT(TRUNC(A105)=A105),"Ошибка в наборе",MIN(E105/A105,1))</f>
        <v>0.4</v>
      </c>
      <c r="H105" s="77">
        <f t="shared" si="14"/>
        <v>1</v>
      </c>
    </row>
    <row r="106" spans="1:8" ht="15.75" thickBot="1" x14ac:dyDescent="0.3">
      <c r="A106" s="18">
        <f t="shared" ref="A106:A131" si="28">A105</f>
        <v>75</v>
      </c>
      <c r="B106" s="95">
        <v>2</v>
      </c>
      <c r="C106" s="36" t="s">
        <v>218</v>
      </c>
      <c r="D106" s="64">
        <v>2015</v>
      </c>
      <c r="E106" s="117">
        <v>32</v>
      </c>
      <c r="F106" s="117">
        <v>32</v>
      </c>
      <c r="G106" s="77">
        <f t="shared" si="27"/>
        <v>0.42666666666666669</v>
      </c>
      <c r="H106" s="77">
        <f t="shared" si="14"/>
        <v>1</v>
      </c>
    </row>
    <row r="107" spans="1:8" ht="15.75" thickBot="1" x14ac:dyDescent="0.3">
      <c r="A107" s="18">
        <f t="shared" si="28"/>
        <v>75</v>
      </c>
      <c r="B107" s="95">
        <v>3</v>
      </c>
      <c r="C107" s="36" t="s">
        <v>45</v>
      </c>
      <c r="D107" s="64">
        <v>2010</v>
      </c>
      <c r="E107" s="117">
        <v>40</v>
      </c>
      <c r="F107" s="117">
        <v>40</v>
      </c>
      <c r="G107" s="77">
        <f t="shared" si="27"/>
        <v>0.53333333333333333</v>
      </c>
      <c r="H107" s="77">
        <f t="shared" si="14"/>
        <v>1</v>
      </c>
    </row>
    <row r="108" spans="1:8" ht="15.75" thickBot="1" x14ac:dyDescent="0.3">
      <c r="A108" s="18">
        <f t="shared" si="28"/>
        <v>75</v>
      </c>
      <c r="B108" s="95">
        <v>4</v>
      </c>
      <c r="C108" s="38" t="s">
        <v>47</v>
      </c>
      <c r="D108" s="69">
        <v>2009</v>
      </c>
      <c r="E108" s="118">
        <v>80</v>
      </c>
      <c r="F108" s="118">
        <v>75</v>
      </c>
      <c r="G108" s="77">
        <f t="shared" si="27"/>
        <v>1</v>
      </c>
      <c r="H108" s="77">
        <f t="shared" ref="H108:H182" si="29">IF(ISERR(F108/E108),0,IF(ABS(F108)&gt;ABS(E108),"проверь поле F",MIN(ABS(F108/E108),1)))</f>
        <v>0.9375</v>
      </c>
    </row>
    <row r="109" spans="1:8" ht="15.75" thickBot="1" x14ac:dyDescent="0.3">
      <c r="A109" s="18">
        <f t="shared" si="28"/>
        <v>75</v>
      </c>
      <c r="B109" s="164">
        <v>5</v>
      </c>
      <c r="C109" s="71" t="s">
        <v>138</v>
      </c>
      <c r="D109" s="95">
        <v>2012</v>
      </c>
      <c r="E109" s="118">
        <v>60</v>
      </c>
      <c r="F109" s="118">
        <v>60</v>
      </c>
      <c r="G109" s="76">
        <f t="shared" si="27"/>
        <v>0.8</v>
      </c>
      <c r="H109" s="79">
        <f t="shared" si="29"/>
        <v>1</v>
      </c>
    </row>
    <row r="110" spans="1:8" ht="15.75" thickBot="1" x14ac:dyDescent="0.3">
      <c r="A110" s="18">
        <f t="shared" si="28"/>
        <v>75</v>
      </c>
      <c r="B110" s="165"/>
      <c r="C110" s="71" t="s">
        <v>192</v>
      </c>
      <c r="D110" s="95">
        <v>2019</v>
      </c>
      <c r="E110" s="118"/>
      <c r="F110" s="118"/>
      <c r="G110" s="76">
        <f t="shared" ref="G110" si="30">IF(NOT(TRUNC(A110)=A110),"Ошибка в наборе",MIN(E110/A110,1))</f>
        <v>0</v>
      </c>
      <c r="H110" s="79">
        <f t="shared" ref="H110" si="31">IF(ISERR(F110/E110),0,IF(ABS(F110)&gt;ABS(E110),"проверь поле F",MIN(ABS(F110/E110),1)))</f>
        <v>0</v>
      </c>
    </row>
    <row r="111" spans="1:8" ht="15.75" thickBot="1" x14ac:dyDescent="0.3">
      <c r="A111" s="18">
        <f t="shared" si="28"/>
        <v>75</v>
      </c>
      <c r="B111" s="165"/>
      <c r="C111" s="71" t="s">
        <v>139</v>
      </c>
      <c r="D111" s="95" t="s">
        <v>193</v>
      </c>
      <c r="E111" s="118"/>
      <c r="F111" s="118"/>
      <c r="G111" s="76">
        <f t="shared" si="27"/>
        <v>0</v>
      </c>
      <c r="H111" s="79">
        <f t="shared" si="29"/>
        <v>0</v>
      </c>
    </row>
    <row r="112" spans="1:8" ht="15.75" thickBot="1" x14ac:dyDescent="0.3">
      <c r="A112" s="18">
        <f t="shared" si="28"/>
        <v>75</v>
      </c>
      <c r="B112" s="166"/>
      <c r="C112" s="36" t="s">
        <v>140</v>
      </c>
      <c r="D112" s="37"/>
      <c r="E112" s="84">
        <f>SUM(E109:E111)</f>
        <v>60</v>
      </c>
      <c r="F112" s="84">
        <f>SUM(F109:F111)</f>
        <v>60</v>
      </c>
      <c r="G112" s="77">
        <f t="shared" si="27"/>
        <v>0.8</v>
      </c>
      <c r="H112" s="77">
        <f>IF(ISERR(F112/E112),0,IF(ABS(F112)&gt;ABS(E112),"проверь поле F",MIN(ABS(F112/E112),1)))</f>
        <v>1</v>
      </c>
    </row>
    <row r="113" spans="1:8" ht="15.75" thickBot="1" x14ac:dyDescent="0.3">
      <c r="A113" s="18">
        <f t="shared" si="28"/>
        <v>75</v>
      </c>
      <c r="B113" s="164">
        <v>6</v>
      </c>
      <c r="C113" s="21" t="s">
        <v>194</v>
      </c>
      <c r="D113" s="22">
        <v>2013</v>
      </c>
      <c r="E113" s="117">
        <v>30</v>
      </c>
      <c r="F113" s="117">
        <v>30</v>
      </c>
      <c r="G113" s="76">
        <f t="shared" si="27"/>
        <v>0.4</v>
      </c>
      <c r="H113" s="76">
        <f>IF(ISERR(F113/E113),0,IF(ABS(F113)&gt;ABS(E113),"проверь поле F",MIN(ABS(F113/E113),1)))</f>
        <v>1</v>
      </c>
    </row>
    <row r="114" spans="1:8" ht="15.75" thickBot="1" x14ac:dyDescent="0.3">
      <c r="A114" s="18">
        <f t="shared" si="28"/>
        <v>75</v>
      </c>
      <c r="B114" s="165"/>
      <c r="C114" s="29" t="s">
        <v>55</v>
      </c>
      <c r="D114" s="22">
        <v>2017</v>
      </c>
      <c r="E114" s="117">
        <v>72</v>
      </c>
      <c r="F114" s="117">
        <v>72</v>
      </c>
      <c r="G114" s="76">
        <f t="shared" si="27"/>
        <v>0.96</v>
      </c>
      <c r="H114" s="76">
        <f>IF(ISERR(F114/E114),0,IF(ABS(F114)&gt;ABS(E114),"проверь поле F",MIN(ABS(F114/E114),1)))</f>
        <v>1</v>
      </c>
    </row>
    <row r="115" spans="1:8" ht="15.75" thickBot="1" x14ac:dyDescent="0.3">
      <c r="A115" s="18">
        <f t="shared" si="28"/>
        <v>75</v>
      </c>
      <c r="B115" s="166"/>
      <c r="C115" s="36" t="s">
        <v>76</v>
      </c>
      <c r="D115" s="39"/>
      <c r="E115" s="84">
        <f>SUM(E113:E114)</f>
        <v>102</v>
      </c>
      <c r="F115" s="84">
        <f>SUM(F113:F114)</f>
        <v>102</v>
      </c>
      <c r="G115" s="77">
        <f t="shared" si="27"/>
        <v>1</v>
      </c>
      <c r="H115" s="77">
        <f>IF(ISERR(F115/E115),0,IF(ABS(F115)&gt;ABS(E115),"проверь поле F",MIN(ABS(F115/E115),1)))</f>
        <v>1</v>
      </c>
    </row>
    <row r="116" spans="1:8" ht="15.75" thickBot="1" x14ac:dyDescent="0.3">
      <c r="A116" s="18">
        <f t="shared" si="28"/>
        <v>75</v>
      </c>
      <c r="B116" s="167">
        <v>7</v>
      </c>
      <c r="C116" s="23" t="s">
        <v>141</v>
      </c>
      <c r="D116" s="95">
        <v>2009</v>
      </c>
      <c r="E116" s="117">
        <v>65</v>
      </c>
      <c r="F116" s="117"/>
      <c r="G116" s="76">
        <f t="shared" si="27"/>
        <v>0.8666666666666667</v>
      </c>
      <c r="H116" s="76">
        <f t="shared" si="29"/>
        <v>0</v>
      </c>
    </row>
    <row r="117" spans="1:8" ht="15.75" thickBot="1" x14ac:dyDescent="0.3">
      <c r="A117" s="18">
        <f t="shared" si="28"/>
        <v>75</v>
      </c>
      <c r="B117" s="167"/>
      <c r="C117" s="35" t="s">
        <v>48</v>
      </c>
      <c r="D117" s="95">
        <v>2003</v>
      </c>
      <c r="E117" s="117"/>
      <c r="F117" s="117"/>
      <c r="G117" s="76">
        <f t="shared" si="27"/>
        <v>0</v>
      </c>
      <c r="H117" s="76">
        <f t="shared" si="29"/>
        <v>0</v>
      </c>
    </row>
    <row r="118" spans="1:8" ht="15.75" thickBot="1" x14ac:dyDescent="0.3">
      <c r="A118" s="18">
        <f t="shared" si="28"/>
        <v>75</v>
      </c>
      <c r="B118" s="167"/>
      <c r="C118" s="36" t="s">
        <v>49</v>
      </c>
      <c r="D118" s="37"/>
      <c r="E118" s="84">
        <f>SUM(E116:E117)</f>
        <v>65</v>
      </c>
      <c r="F118" s="84">
        <f>SUM(F116:F117)</f>
        <v>0</v>
      </c>
      <c r="G118" s="77">
        <f t="shared" si="27"/>
        <v>0.8666666666666667</v>
      </c>
      <c r="H118" s="77">
        <f>IF(ISERR(F118/E118),0,IF(ABS(F118)&gt;ABS(E118),"проверь поле F",MIN(ABS(F118/E118),1)))</f>
        <v>0</v>
      </c>
    </row>
    <row r="119" spans="1:8" ht="15.75" thickBot="1" x14ac:dyDescent="0.3">
      <c r="A119" s="18">
        <f t="shared" si="28"/>
        <v>75</v>
      </c>
      <c r="B119" s="95">
        <v>8</v>
      </c>
      <c r="C119" s="36" t="s">
        <v>50</v>
      </c>
      <c r="D119" s="69">
        <v>2011</v>
      </c>
      <c r="E119" s="118">
        <v>53</v>
      </c>
      <c r="F119" s="118">
        <v>53</v>
      </c>
      <c r="G119" s="77">
        <f t="shared" si="27"/>
        <v>0.70666666666666667</v>
      </c>
      <c r="H119" s="77">
        <f t="shared" si="29"/>
        <v>1</v>
      </c>
    </row>
    <row r="120" spans="1:8" ht="15.75" thickBot="1" x14ac:dyDescent="0.3">
      <c r="A120" s="18">
        <f t="shared" si="28"/>
        <v>75</v>
      </c>
      <c r="B120" s="167">
        <v>9</v>
      </c>
      <c r="C120" s="21" t="s">
        <v>51</v>
      </c>
      <c r="D120" s="95">
        <v>2009</v>
      </c>
      <c r="E120" s="117">
        <v>95</v>
      </c>
      <c r="F120" s="117">
        <v>75</v>
      </c>
      <c r="G120" s="76">
        <f t="shared" si="27"/>
        <v>1</v>
      </c>
      <c r="H120" s="76">
        <f t="shared" si="29"/>
        <v>0.78947368421052633</v>
      </c>
    </row>
    <row r="121" spans="1:8" ht="15.75" thickBot="1" x14ac:dyDescent="0.3">
      <c r="A121" s="18">
        <f t="shared" si="28"/>
        <v>75</v>
      </c>
      <c r="B121" s="167"/>
      <c r="C121" s="35" t="s">
        <v>142</v>
      </c>
      <c r="D121" s="22">
        <v>2012</v>
      </c>
      <c r="E121" s="117">
        <v>15</v>
      </c>
      <c r="F121" s="117"/>
      <c r="G121" s="76">
        <f t="shared" si="27"/>
        <v>0.2</v>
      </c>
      <c r="H121" s="76">
        <f t="shared" si="29"/>
        <v>0</v>
      </c>
    </row>
    <row r="122" spans="1:8" ht="15.75" thickBot="1" x14ac:dyDescent="0.3">
      <c r="A122" s="18">
        <f t="shared" si="28"/>
        <v>75</v>
      </c>
      <c r="B122" s="167"/>
      <c r="C122" s="36" t="s">
        <v>52</v>
      </c>
      <c r="D122" s="46"/>
      <c r="E122" s="84">
        <f>SUM(E120:E121)</f>
        <v>110</v>
      </c>
      <c r="F122" s="84">
        <f>SUM(F120:F121)</f>
        <v>75</v>
      </c>
      <c r="G122" s="77">
        <f t="shared" si="27"/>
        <v>1</v>
      </c>
      <c r="H122" s="77">
        <f t="shared" si="29"/>
        <v>0.68181818181818177</v>
      </c>
    </row>
    <row r="123" spans="1:8" ht="26.25" thickBot="1" x14ac:dyDescent="0.3">
      <c r="A123" s="18">
        <f t="shared" si="28"/>
        <v>75</v>
      </c>
      <c r="B123" s="95">
        <v>10</v>
      </c>
      <c r="C123" s="36" t="s">
        <v>143</v>
      </c>
      <c r="D123" s="69">
        <v>2014</v>
      </c>
      <c r="E123" s="118">
        <v>90</v>
      </c>
      <c r="F123" s="118">
        <v>75</v>
      </c>
      <c r="G123" s="77">
        <f t="shared" si="27"/>
        <v>1</v>
      </c>
      <c r="H123" s="77">
        <f t="shared" si="29"/>
        <v>0.83333333333333337</v>
      </c>
    </row>
    <row r="124" spans="1:8" ht="15.75" thickBot="1" x14ac:dyDescent="0.3">
      <c r="A124" s="18">
        <f t="shared" si="28"/>
        <v>75</v>
      </c>
      <c r="B124" s="167">
        <v>11</v>
      </c>
      <c r="C124" s="174" t="s">
        <v>121</v>
      </c>
      <c r="D124" s="22">
        <v>2006</v>
      </c>
      <c r="E124" s="117">
        <v>58</v>
      </c>
      <c r="F124" s="117">
        <v>35</v>
      </c>
      <c r="G124" s="76">
        <f t="shared" si="27"/>
        <v>0.77333333333333332</v>
      </c>
      <c r="H124" s="76">
        <f t="shared" si="29"/>
        <v>0.60344827586206895</v>
      </c>
    </row>
    <row r="125" spans="1:8" ht="15.75" thickBot="1" x14ac:dyDescent="0.3">
      <c r="A125" s="18">
        <f t="shared" si="28"/>
        <v>75</v>
      </c>
      <c r="B125" s="167"/>
      <c r="C125" s="175"/>
      <c r="D125" s="22">
        <v>2015</v>
      </c>
      <c r="E125" s="117">
        <v>40</v>
      </c>
      <c r="F125" s="117">
        <v>40</v>
      </c>
      <c r="G125" s="76">
        <f t="shared" si="27"/>
        <v>0.53333333333333333</v>
      </c>
      <c r="H125" s="76">
        <f t="shared" si="29"/>
        <v>1</v>
      </c>
    </row>
    <row r="126" spans="1:8" ht="15.75" thickBot="1" x14ac:dyDescent="0.3">
      <c r="A126" s="18">
        <f t="shared" si="28"/>
        <v>75</v>
      </c>
      <c r="B126" s="167"/>
      <c r="C126" s="36" t="s">
        <v>53</v>
      </c>
      <c r="D126" s="39"/>
      <c r="E126" s="84">
        <f>SUM(E124:E125)</f>
        <v>98</v>
      </c>
      <c r="F126" s="84">
        <f>SUM(F124:F125)</f>
        <v>75</v>
      </c>
      <c r="G126" s="77">
        <f t="shared" si="27"/>
        <v>1</v>
      </c>
      <c r="H126" s="77">
        <f t="shared" si="29"/>
        <v>0.76530612244897955</v>
      </c>
    </row>
    <row r="127" spans="1:8" ht="15.75" thickBot="1" x14ac:dyDescent="0.3">
      <c r="A127" s="18">
        <f t="shared" si="28"/>
        <v>75</v>
      </c>
      <c r="B127" s="164">
        <v>12</v>
      </c>
      <c r="C127" s="21" t="s">
        <v>56</v>
      </c>
      <c r="D127" s="22">
        <v>2015</v>
      </c>
      <c r="E127" s="117"/>
      <c r="F127" s="117"/>
      <c r="G127" s="76">
        <f t="shared" si="27"/>
        <v>0</v>
      </c>
      <c r="H127" s="76">
        <f t="shared" si="29"/>
        <v>0</v>
      </c>
    </row>
    <row r="128" spans="1:8" ht="15.75" thickBot="1" x14ac:dyDescent="0.3">
      <c r="A128" s="18">
        <f t="shared" si="28"/>
        <v>75</v>
      </c>
      <c r="B128" s="165"/>
      <c r="C128" s="21" t="s">
        <v>79</v>
      </c>
      <c r="D128" s="22">
        <v>2015</v>
      </c>
      <c r="E128" s="117">
        <v>20</v>
      </c>
      <c r="F128" s="117"/>
      <c r="G128" s="76">
        <f t="shared" ref="G128:G129" si="32">IF(NOT(TRUNC(A128)=A128),"Ошибка в наборе",MIN(E128/A128,1))</f>
        <v>0.26666666666666666</v>
      </c>
      <c r="H128" s="76">
        <f t="shared" ref="H128:H129" si="33">IF(ISERR(F128/E128),0,IF(ABS(F128)&gt;ABS(E128),"проверь поле F",MIN(ABS(F128/E128),1)))</f>
        <v>0</v>
      </c>
    </row>
    <row r="129" spans="1:8" ht="26.25" thickBot="1" x14ac:dyDescent="0.3">
      <c r="A129" s="18">
        <f>A127</f>
        <v>75</v>
      </c>
      <c r="B129" s="165"/>
      <c r="C129" s="116" t="s">
        <v>219</v>
      </c>
      <c r="D129" s="22">
        <v>2020</v>
      </c>
      <c r="E129" s="117"/>
      <c r="F129" s="117"/>
      <c r="G129" s="76">
        <f t="shared" si="32"/>
        <v>0</v>
      </c>
      <c r="H129" s="76">
        <f t="shared" si="33"/>
        <v>0</v>
      </c>
    </row>
    <row r="130" spans="1:8" ht="15.75" thickBot="1" x14ac:dyDescent="0.3">
      <c r="A130" s="18">
        <f t="shared" si="28"/>
        <v>75</v>
      </c>
      <c r="B130" s="166"/>
      <c r="C130" s="36" t="s">
        <v>80</v>
      </c>
      <c r="D130" s="39"/>
      <c r="E130" s="84">
        <f>SUM(E127:E129)</f>
        <v>20</v>
      </c>
      <c r="F130" s="84">
        <f>SUM(F127:F129)</f>
        <v>0</v>
      </c>
      <c r="G130" s="77">
        <f>IF(NOT(TRUNC(A130)=A130),"Ошибка в наборе",MIN(E130/A130,1))</f>
        <v>0.26666666666666666</v>
      </c>
      <c r="H130" s="77">
        <f t="shared" si="29"/>
        <v>0</v>
      </c>
    </row>
    <row r="131" spans="1:8" ht="15.75" thickBot="1" x14ac:dyDescent="0.3">
      <c r="A131" s="41">
        <f t="shared" si="28"/>
        <v>75</v>
      </c>
      <c r="B131" s="52"/>
      <c r="C131" s="43" t="s">
        <v>57</v>
      </c>
      <c r="D131" s="47"/>
      <c r="E131" s="57">
        <f>SUM(E105,E106,E107,E108,E112,E115,E118,E119,E122,E123,E126,E130)</f>
        <v>780</v>
      </c>
      <c r="F131" s="57">
        <f>SUM(F105,F106,F107,F108,F112,F115,F118,F119,F122,F123,F126,F130)</f>
        <v>617</v>
      </c>
      <c r="G131" s="78">
        <f>SUM(G105,G106,G107,G108,G112,G115,G118,G119,G122,G123,G126,G130)/12</f>
        <v>0.75000000000000011</v>
      </c>
      <c r="H131" s="78">
        <f t="shared" si="29"/>
        <v>0.79102564102564099</v>
      </c>
    </row>
    <row r="132" spans="1:8" ht="15.75" thickBot="1" x14ac:dyDescent="0.3">
      <c r="A132" s="112">
        <v>79</v>
      </c>
      <c r="B132" s="95"/>
      <c r="C132" s="18" t="s">
        <v>150</v>
      </c>
      <c r="D132" s="22"/>
      <c r="E132" s="30"/>
      <c r="F132" s="30"/>
      <c r="G132" s="76"/>
      <c r="H132" s="76"/>
    </row>
    <row r="133" spans="1:8" ht="15.75" thickBot="1" x14ac:dyDescent="0.3">
      <c r="A133" s="18">
        <f>A132</f>
        <v>79</v>
      </c>
      <c r="B133" s="164">
        <v>1</v>
      </c>
      <c r="C133" s="71" t="s">
        <v>144</v>
      </c>
      <c r="D133" s="22">
        <v>2012</v>
      </c>
      <c r="E133" s="117"/>
      <c r="F133" s="117"/>
      <c r="G133" s="76">
        <f>IF(NOT(TRUNC(A133)=A133),"Ошибка в наборе",MIN(E133/A133,1))</f>
        <v>0</v>
      </c>
      <c r="H133" s="76">
        <f t="shared" si="29"/>
        <v>0</v>
      </c>
    </row>
    <row r="134" spans="1:8" ht="15.75" thickBot="1" x14ac:dyDescent="0.3">
      <c r="A134" s="18">
        <f>A133</f>
        <v>79</v>
      </c>
      <c r="B134" s="165"/>
      <c r="C134" s="71" t="s">
        <v>220</v>
      </c>
      <c r="D134" s="22">
        <v>2007</v>
      </c>
      <c r="E134" s="117"/>
      <c r="F134" s="117"/>
      <c r="G134" s="76">
        <f t="shared" ref="G134:G135" si="34">IF(NOT(TRUNC(A134)=A134),"Ошибка в наборе",MIN(E134/A134,1))</f>
        <v>0</v>
      </c>
      <c r="H134" s="76">
        <f t="shared" ref="H134:H135" si="35">IF(ISERR(F134/E134),0,IF(ABS(F134)&gt;ABS(E134),"проверь поле F",MIN(ABS(F134/E134),1)))</f>
        <v>0</v>
      </c>
    </row>
    <row r="135" spans="1:8" ht="15.75" thickBot="1" x14ac:dyDescent="0.3">
      <c r="A135" s="18">
        <f>A133</f>
        <v>79</v>
      </c>
      <c r="B135" s="165"/>
      <c r="C135" s="29" t="s">
        <v>58</v>
      </c>
      <c r="D135" s="22">
        <v>2016</v>
      </c>
      <c r="E135" s="117">
        <v>50</v>
      </c>
      <c r="F135" s="117">
        <v>50</v>
      </c>
      <c r="G135" s="76">
        <f t="shared" si="34"/>
        <v>0.63291139240506333</v>
      </c>
      <c r="H135" s="76">
        <f t="shared" si="35"/>
        <v>1</v>
      </c>
    </row>
    <row r="136" spans="1:8" ht="15.75" thickBot="1" x14ac:dyDescent="0.3">
      <c r="A136" s="18">
        <f t="shared" ref="A136" si="36">A135</f>
        <v>79</v>
      </c>
      <c r="B136" s="166"/>
      <c r="C136" s="36" t="s">
        <v>23</v>
      </c>
      <c r="D136" s="39"/>
      <c r="E136" s="84">
        <f>SUM(E133:E135)</f>
        <v>50</v>
      </c>
      <c r="F136" s="84">
        <f>SUM(F133:F135)</f>
        <v>50</v>
      </c>
      <c r="G136" s="77">
        <f t="shared" ref="G136:G160" si="37">IF(NOT(TRUNC(A136)=A136),"Ошибка в наборе",MIN(E136/A136,1))</f>
        <v>0.63291139240506333</v>
      </c>
      <c r="H136" s="77">
        <f t="shared" si="29"/>
        <v>1</v>
      </c>
    </row>
    <row r="137" spans="1:8" ht="15.75" thickBot="1" x14ac:dyDescent="0.3">
      <c r="A137" s="18">
        <f t="shared" ref="A137:A161" si="38">A136</f>
        <v>79</v>
      </c>
      <c r="B137" s="95">
        <v>2</v>
      </c>
      <c r="C137" s="36" t="s">
        <v>59</v>
      </c>
      <c r="D137" s="69">
        <v>2012</v>
      </c>
      <c r="E137" s="118">
        <v>30</v>
      </c>
      <c r="F137" s="118">
        <v>30</v>
      </c>
      <c r="G137" s="77">
        <f t="shared" si="37"/>
        <v>0.379746835443038</v>
      </c>
      <c r="H137" s="77">
        <f t="shared" si="29"/>
        <v>1</v>
      </c>
    </row>
    <row r="138" spans="1:8" ht="15.75" thickBot="1" x14ac:dyDescent="0.3">
      <c r="A138" s="18">
        <f t="shared" si="38"/>
        <v>79</v>
      </c>
      <c r="B138" s="95">
        <v>3</v>
      </c>
      <c r="C138" s="36" t="s">
        <v>145</v>
      </c>
      <c r="D138" s="64">
        <v>2012</v>
      </c>
      <c r="E138" s="118">
        <v>72</v>
      </c>
      <c r="F138" s="118">
        <v>72</v>
      </c>
      <c r="G138" s="77">
        <f t="shared" si="37"/>
        <v>0.91139240506329111</v>
      </c>
      <c r="H138" s="77">
        <f t="shared" si="29"/>
        <v>1</v>
      </c>
    </row>
    <row r="139" spans="1:8" ht="15.75" thickBot="1" x14ac:dyDescent="0.3">
      <c r="A139" s="18">
        <f t="shared" si="38"/>
        <v>79</v>
      </c>
      <c r="B139" s="95">
        <v>4</v>
      </c>
      <c r="C139" s="36" t="s">
        <v>60</v>
      </c>
      <c r="D139" s="64">
        <v>2015</v>
      </c>
      <c r="E139" s="118">
        <v>30</v>
      </c>
      <c r="F139" s="118">
        <v>30</v>
      </c>
      <c r="G139" s="77">
        <f t="shared" si="37"/>
        <v>0.379746835443038</v>
      </c>
      <c r="H139" s="77">
        <f t="shared" si="29"/>
        <v>1</v>
      </c>
    </row>
    <row r="140" spans="1:8" ht="15.75" thickBot="1" x14ac:dyDescent="0.3">
      <c r="A140" s="18">
        <f t="shared" si="38"/>
        <v>79</v>
      </c>
      <c r="B140" s="164">
        <v>5</v>
      </c>
      <c r="C140" s="71" t="s">
        <v>146</v>
      </c>
      <c r="D140" s="95">
        <v>2012</v>
      </c>
      <c r="E140" s="118">
        <v>65</v>
      </c>
      <c r="F140" s="118">
        <v>65</v>
      </c>
      <c r="G140" s="76">
        <f t="shared" si="37"/>
        <v>0.82278481012658233</v>
      </c>
      <c r="H140" s="79">
        <f t="shared" si="29"/>
        <v>1</v>
      </c>
    </row>
    <row r="141" spans="1:8" ht="15.75" thickBot="1" x14ac:dyDescent="0.3">
      <c r="A141" s="18">
        <f t="shared" si="38"/>
        <v>79</v>
      </c>
      <c r="B141" s="165"/>
      <c r="C141" s="71" t="s">
        <v>139</v>
      </c>
      <c r="D141" s="95" t="s">
        <v>196</v>
      </c>
      <c r="E141" s="118"/>
      <c r="F141" s="118"/>
      <c r="G141" s="76">
        <f t="shared" si="37"/>
        <v>0</v>
      </c>
      <c r="H141" s="79">
        <f t="shared" si="29"/>
        <v>0</v>
      </c>
    </row>
    <row r="142" spans="1:8" ht="15.75" thickBot="1" x14ac:dyDescent="0.3">
      <c r="A142" s="18">
        <f t="shared" si="38"/>
        <v>79</v>
      </c>
      <c r="B142" s="166"/>
      <c r="C142" s="38" t="s">
        <v>140</v>
      </c>
      <c r="D142" s="37"/>
      <c r="E142" s="84">
        <f>SUM(E140:E141)</f>
        <v>65</v>
      </c>
      <c r="F142" s="84">
        <f>SUM(F140:F141)</f>
        <v>65</v>
      </c>
      <c r="G142" s="77">
        <f t="shared" si="37"/>
        <v>0.82278481012658233</v>
      </c>
      <c r="H142" s="77">
        <f t="shared" si="29"/>
        <v>1</v>
      </c>
    </row>
    <row r="143" spans="1:8" ht="15.75" thickBot="1" x14ac:dyDescent="0.3">
      <c r="A143" s="18">
        <f t="shared" si="38"/>
        <v>79</v>
      </c>
      <c r="B143" s="95">
        <v>6</v>
      </c>
      <c r="C143" s="36" t="s">
        <v>62</v>
      </c>
      <c r="D143" s="69">
        <v>2012</v>
      </c>
      <c r="E143" s="118">
        <v>35</v>
      </c>
      <c r="F143" s="118">
        <v>35</v>
      </c>
      <c r="G143" s="77">
        <f t="shared" si="37"/>
        <v>0.44303797468354428</v>
      </c>
      <c r="H143" s="77">
        <f t="shared" si="29"/>
        <v>1</v>
      </c>
    </row>
    <row r="144" spans="1:8" ht="15.75" thickBot="1" x14ac:dyDescent="0.3">
      <c r="A144" s="18">
        <f t="shared" si="38"/>
        <v>79</v>
      </c>
      <c r="B144" s="95">
        <v>7</v>
      </c>
      <c r="C144" s="38" t="s">
        <v>147</v>
      </c>
      <c r="D144" s="69">
        <v>2012</v>
      </c>
      <c r="E144" s="118">
        <v>40</v>
      </c>
      <c r="F144" s="118">
        <v>40</v>
      </c>
      <c r="G144" s="77">
        <f t="shared" si="37"/>
        <v>0.50632911392405067</v>
      </c>
      <c r="H144" s="77">
        <f t="shared" si="29"/>
        <v>1</v>
      </c>
    </row>
    <row r="145" spans="1:8" ht="15.75" thickBot="1" x14ac:dyDescent="0.3">
      <c r="A145" s="18">
        <f t="shared" si="38"/>
        <v>79</v>
      </c>
      <c r="B145" s="164">
        <v>8</v>
      </c>
      <c r="C145" s="28" t="s">
        <v>63</v>
      </c>
      <c r="D145" s="95">
        <v>2008</v>
      </c>
      <c r="E145" s="118">
        <v>48</v>
      </c>
      <c r="F145" s="118">
        <v>48</v>
      </c>
      <c r="G145" s="76">
        <f t="shared" si="37"/>
        <v>0.60759493670886078</v>
      </c>
      <c r="H145" s="79">
        <f t="shared" si="29"/>
        <v>1</v>
      </c>
    </row>
    <row r="146" spans="1:8" ht="15.75" thickBot="1" x14ac:dyDescent="0.3">
      <c r="A146" s="18">
        <f t="shared" si="38"/>
        <v>79</v>
      </c>
      <c r="B146" s="165"/>
      <c r="C146" s="28" t="s">
        <v>142</v>
      </c>
      <c r="D146" s="95">
        <v>2012</v>
      </c>
      <c r="E146" s="118">
        <v>30</v>
      </c>
      <c r="F146" s="118"/>
      <c r="G146" s="76">
        <f t="shared" si="37"/>
        <v>0.379746835443038</v>
      </c>
      <c r="H146" s="79">
        <f t="shared" si="29"/>
        <v>0</v>
      </c>
    </row>
    <row r="147" spans="1:8" ht="15.75" thickBot="1" x14ac:dyDescent="0.3">
      <c r="A147" s="18">
        <f t="shared" si="38"/>
        <v>79</v>
      </c>
      <c r="B147" s="166"/>
      <c r="C147" s="36" t="s">
        <v>52</v>
      </c>
      <c r="D147" s="37"/>
      <c r="E147" s="84">
        <f>SUM(E145:E146)</f>
        <v>78</v>
      </c>
      <c r="F147" s="84">
        <f>SUM(F145:F146)</f>
        <v>48</v>
      </c>
      <c r="G147" s="77">
        <f t="shared" si="37"/>
        <v>0.98734177215189878</v>
      </c>
      <c r="H147" s="77">
        <f t="shared" si="29"/>
        <v>0.61538461538461542</v>
      </c>
    </row>
    <row r="148" spans="1:8" ht="15.75" thickBot="1" x14ac:dyDescent="0.3">
      <c r="A148" s="18">
        <f t="shared" si="38"/>
        <v>79</v>
      </c>
      <c r="B148" s="167">
        <v>9</v>
      </c>
      <c r="C148" s="29" t="s">
        <v>148</v>
      </c>
      <c r="D148" s="95">
        <v>2013</v>
      </c>
      <c r="E148" s="117">
        <v>30</v>
      </c>
      <c r="F148" s="117">
        <v>30</v>
      </c>
      <c r="G148" s="76">
        <f t="shared" si="37"/>
        <v>0.379746835443038</v>
      </c>
      <c r="H148" s="76">
        <f t="shared" si="29"/>
        <v>1</v>
      </c>
    </row>
    <row r="149" spans="1:8" ht="15.75" thickBot="1" x14ac:dyDescent="0.3">
      <c r="A149" s="18">
        <f t="shared" si="38"/>
        <v>79</v>
      </c>
      <c r="B149" s="167"/>
      <c r="C149" s="29" t="s">
        <v>64</v>
      </c>
      <c r="D149" s="95">
        <v>2012</v>
      </c>
      <c r="E149" s="117">
        <v>45</v>
      </c>
      <c r="F149" s="117">
        <v>45</v>
      </c>
      <c r="G149" s="76">
        <f t="shared" si="37"/>
        <v>0.569620253164557</v>
      </c>
      <c r="H149" s="76">
        <f t="shared" si="29"/>
        <v>1</v>
      </c>
    </row>
    <row r="150" spans="1:8" ht="15.75" thickBot="1" x14ac:dyDescent="0.3">
      <c r="A150" s="18">
        <f t="shared" si="38"/>
        <v>79</v>
      </c>
      <c r="B150" s="167"/>
      <c r="C150" s="36" t="s">
        <v>65</v>
      </c>
      <c r="D150" s="37"/>
      <c r="E150" s="84">
        <f>SUM(E148:E149)</f>
        <v>75</v>
      </c>
      <c r="F150" s="84">
        <f>SUM(F148:F149)</f>
        <v>75</v>
      </c>
      <c r="G150" s="77">
        <f t="shared" si="37"/>
        <v>0.94936708860759489</v>
      </c>
      <c r="H150" s="77">
        <f t="shared" si="29"/>
        <v>1</v>
      </c>
    </row>
    <row r="151" spans="1:8" ht="15.75" thickBot="1" x14ac:dyDescent="0.3">
      <c r="A151" s="18">
        <f t="shared" si="38"/>
        <v>79</v>
      </c>
      <c r="B151" s="95">
        <v>10</v>
      </c>
      <c r="C151" s="36" t="s">
        <v>66</v>
      </c>
      <c r="D151" s="69">
        <v>2009</v>
      </c>
      <c r="E151" s="118">
        <v>40</v>
      </c>
      <c r="F151" s="118">
        <v>40</v>
      </c>
      <c r="G151" s="77">
        <f t="shared" si="37"/>
        <v>0.50632911392405067</v>
      </c>
      <c r="H151" s="77">
        <f t="shared" si="29"/>
        <v>1</v>
      </c>
    </row>
    <row r="152" spans="1:8" ht="15.75" thickBot="1" x14ac:dyDescent="0.3">
      <c r="A152" s="18">
        <f t="shared" si="38"/>
        <v>79</v>
      </c>
      <c r="B152" s="95">
        <v>11</v>
      </c>
      <c r="C152" s="36" t="s">
        <v>50</v>
      </c>
      <c r="D152" s="69">
        <v>2009</v>
      </c>
      <c r="E152" s="118">
        <v>51</v>
      </c>
      <c r="F152" s="118">
        <v>51</v>
      </c>
      <c r="G152" s="77">
        <f t="shared" si="37"/>
        <v>0.64556962025316456</v>
      </c>
      <c r="H152" s="77">
        <f t="shared" si="29"/>
        <v>1</v>
      </c>
    </row>
    <row r="153" spans="1:8" ht="15.75" thickBot="1" x14ac:dyDescent="0.3">
      <c r="A153" s="18">
        <f t="shared" si="38"/>
        <v>79</v>
      </c>
      <c r="B153" s="164">
        <v>12</v>
      </c>
      <c r="C153" s="28" t="s">
        <v>54</v>
      </c>
      <c r="D153" s="95">
        <v>2010</v>
      </c>
      <c r="E153" s="117">
        <v>60</v>
      </c>
      <c r="F153" s="117">
        <v>60</v>
      </c>
      <c r="G153" s="76">
        <f t="shared" si="37"/>
        <v>0.759493670886076</v>
      </c>
      <c r="H153" s="79">
        <f t="shared" si="29"/>
        <v>1</v>
      </c>
    </row>
    <row r="154" spans="1:8" ht="15.75" thickBot="1" x14ac:dyDescent="0.3">
      <c r="A154" s="18">
        <f t="shared" si="38"/>
        <v>79</v>
      </c>
      <c r="B154" s="165"/>
      <c r="C154" s="21" t="s">
        <v>67</v>
      </c>
      <c r="D154" s="22">
        <v>2015</v>
      </c>
      <c r="E154" s="117">
        <v>30</v>
      </c>
      <c r="F154" s="117">
        <v>30</v>
      </c>
      <c r="G154" s="76">
        <f t="shared" si="37"/>
        <v>0.379746835443038</v>
      </c>
      <c r="H154" s="79">
        <f t="shared" si="29"/>
        <v>1</v>
      </c>
    </row>
    <row r="155" spans="1:8" ht="15.75" thickBot="1" x14ac:dyDescent="0.3">
      <c r="A155" s="18">
        <f t="shared" si="38"/>
        <v>79</v>
      </c>
      <c r="B155" s="166"/>
      <c r="C155" s="36" t="s">
        <v>149</v>
      </c>
      <c r="D155" s="39"/>
      <c r="E155" s="84">
        <f>SUM(E153:E154)</f>
        <v>90</v>
      </c>
      <c r="F155" s="84">
        <f>SUM(F153:F154)</f>
        <v>90</v>
      </c>
      <c r="G155" s="77">
        <f t="shared" si="37"/>
        <v>1</v>
      </c>
      <c r="H155" s="77">
        <f t="shared" si="29"/>
        <v>1</v>
      </c>
    </row>
    <row r="156" spans="1:8" ht="15.75" thickBot="1" x14ac:dyDescent="0.3">
      <c r="A156" s="18">
        <f t="shared" si="38"/>
        <v>79</v>
      </c>
      <c r="B156" s="164">
        <v>13</v>
      </c>
      <c r="C156" s="21" t="s">
        <v>56</v>
      </c>
      <c r="D156" s="22">
        <v>2015</v>
      </c>
      <c r="E156" s="117"/>
      <c r="F156" s="117"/>
      <c r="G156" s="76">
        <f t="shared" si="37"/>
        <v>0</v>
      </c>
      <c r="H156" s="76">
        <f t="shared" si="29"/>
        <v>0</v>
      </c>
    </row>
    <row r="157" spans="1:8" ht="15.75" thickBot="1" x14ac:dyDescent="0.3">
      <c r="A157" s="18">
        <f t="shared" si="38"/>
        <v>79</v>
      </c>
      <c r="B157" s="165"/>
      <c r="C157" s="21" t="s">
        <v>79</v>
      </c>
      <c r="D157" s="22">
        <v>2015</v>
      </c>
      <c r="E157" s="117">
        <v>12</v>
      </c>
      <c r="F157" s="117"/>
      <c r="G157" s="76">
        <f t="shared" ref="G157:G158" si="39">IF(NOT(TRUNC(A157)=A157),"Ошибка в наборе",MIN(E157/A157,1))</f>
        <v>0.15189873417721519</v>
      </c>
      <c r="H157" s="76">
        <f t="shared" ref="H157:H158" si="40">IF(ISERR(F157/E157),0,IF(ABS(F157)&gt;ABS(E157),"проверь поле F",MIN(ABS(F157/E157),1)))</f>
        <v>0</v>
      </c>
    </row>
    <row r="158" spans="1:8" ht="26.25" thickBot="1" x14ac:dyDescent="0.3">
      <c r="A158" s="18">
        <f t="shared" si="38"/>
        <v>79</v>
      </c>
      <c r="B158" s="165"/>
      <c r="C158" s="21" t="s">
        <v>219</v>
      </c>
      <c r="D158" s="22">
        <v>2020</v>
      </c>
      <c r="E158" s="117"/>
      <c r="F158" s="117"/>
      <c r="G158" s="76">
        <f t="shared" si="39"/>
        <v>0</v>
      </c>
      <c r="H158" s="76">
        <f t="shared" si="40"/>
        <v>0</v>
      </c>
    </row>
    <row r="159" spans="1:8" ht="15.75" thickBot="1" x14ac:dyDescent="0.3">
      <c r="A159" s="18">
        <f t="shared" si="38"/>
        <v>79</v>
      </c>
      <c r="B159" s="166"/>
      <c r="C159" s="36" t="s">
        <v>80</v>
      </c>
      <c r="D159" s="39"/>
      <c r="E159" s="84">
        <f>SUM(E156:E158)</f>
        <v>12</v>
      </c>
      <c r="F159" s="84">
        <f>SUM(F156:F158)</f>
        <v>0</v>
      </c>
      <c r="G159" s="77">
        <f t="shared" si="37"/>
        <v>0.15189873417721519</v>
      </c>
      <c r="H159" s="77">
        <f t="shared" si="29"/>
        <v>0</v>
      </c>
    </row>
    <row r="160" spans="1:8" ht="15.75" thickBot="1" x14ac:dyDescent="0.3">
      <c r="A160" s="18">
        <f t="shared" si="38"/>
        <v>79</v>
      </c>
      <c r="B160" s="95">
        <v>14</v>
      </c>
      <c r="C160" s="36" t="s">
        <v>197</v>
      </c>
      <c r="D160" s="69">
        <v>2012</v>
      </c>
      <c r="E160" s="118">
        <v>56</v>
      </c>
      <c r="F160" s="118">
        <v>56</v>
      </c>
      <c r="G160" s="77">
        <f t="shared" si="37"/>
        <v>0.70886075949367089</v>
      </c>
      <c r="H160" s="77">
        <f t="shared" si="29"/>
        <v>1</v>
      </c>
    </row>
    <row r="161" spans="1:8" ht="15.75" thickBot="1" x14ac:dyDescent="0.3">
      <c r="A161" s="41">
        <f t="shared" si="38"/>
        <v>79</v>
      </c>
      <c r="B161" s="50"/>
      <c r="C161" s="40" t="s">
        <v>68</v>
      </c>
      <c r="D161" s="51"/>
      <c r="E161" s="85">
        <f>SUM(E136,E137,E138,E139,E142,E143,E144,E147,E150,E151,E152,E155,E159,E160)</f>
        <v>724</v>
      </c>
      <c r="F161" s="85">
        <f t="shared" ref="F161" si="41">SUM(F136,F137,F138,F139,F142,F143,F144,F147,F150,F151,F152,F155,F159,F160)</f>
        <v>682</v>
      </c>
      <c r="G161" s="80">
        <f>SUM(G136,G137,G138,G139,G142,G143,G144,G147,G150,G151,G152,G155,G159,G160)/14</f>
        <v>0.6446654611211573</v>
      </c>
      <c r="H161" s="80">
        <f t="shared" si="29"/>
        <v>0.94198895027624308</v>
      </c>
    </row>
    <row r="162" spans="1:8" ht="15.75" thickBot="1" x14ac:dyDescent="0.3">
      <c r="A162" s="112">
        <v>110</v>
      </c>
      <c r="B162" s="95"/>
      <c r="C162" s="18" t="s">
        <v>155</v>
      </c>
      <c r="D162" s="22"/>
      <c r="E162" s="30"/>
      <c r="F162" s="30"/>
      <c r="G162" s="76"/>
      <c r="H162" s="79"/>
    </row>
    <row r="163" spans="1:8" ht="15.75" thickBot="1" x14ac:dyDescent="0.3">
      <c r="A163" s="18">
        <f>A162</f>
        <v>110</v>
      </c>
      <c r="B163" s="167">
        <v>1</v>
      </c>
      <c r="C163" s="21" t="s">
        <v>122</v>
      </c>
      <c r="D163" s="22">
        <v>2012</v>
      </c>
      <c r="E163" s="117"/>
      <c r="F163" s="117"/>
      <c r="G163" s="76">
        <f>IF(NOT(TRUNC(A163)=A163),"Ошибка в наборе",MIN(E163/A163,1))</f>
        <v>0</v>
      </c>
      <c r="H163" s="76">
        <f t="shared" si="29"/>
        <v>0</v>
      </c>
    </row>
    <row r="164" spans="1:8" ht="15.75" thickBot="1" x14ac:dyDescent="0.3">
      <c r="A164" s="18">
        <f>A163</f>
        <v>110</v>
      </c>
      <c r="B164" s="167"/>
      <c r="C164" s="21" t="s">
        <v>224</v>
      </c>
      <c r="D164" s="22">
        <v>2007</v>
      </c>
      <c r="E164" s="117"/>
      <c r="F164" s="117"/>
      <c r="G164" s="76">
        <f t="shared" ref="G164:G165" si="42">IF(NOT(TRUNC(A164)=A164),"Ошибка в наборе",MIN(E164/A164,1))</f>
        <v>0</v>
      </c>
      <c r="H164" s="76">
        <f t="shared" ref="H164:H165" si="43">IF(ISERR(F164/E164),0,IF(ABS(F164)&gt;ABS(E164),"проверь поле F",MIN(ABS(F164/E164),1)))</f>
        <v>0</v>
      </c>
    </row>
    <row r="165" spans="1:8" ht="15.75" thickBot="1" x14ac:dyDescent="0.3">
      <c r="A165" s="18">
        <f>A163</f>
        <v>110</v>
      </c>
      <c r="B165" s="167"/>
      <c r="C165" s="21" t="s">
        <v>58</v>
      </c>
      <c r="D165" s="22">
        <v>2016</v>
      </c>
      <c r="E165" s="117">
        <v>50</v>
      </c>
      <c r="F165" s="117">
        <v>50</v>
      </c>
      <c r="G165" s="76">
        <f t="shared" si="42"/>
        <v>0.45454545454545453</v>
      </c>
      <c r="H165" s="76">
        <f t="shared" si="43"/>
        <v>1</v>
      </c>
    </row>
    <row r="166" spans="1:8" ht="15.75" thickBot="1" x14ac:dyDescent="0.3">
      <c r="A166" s="18">
        <f t="shared" ref="A166:A198" si="44">A165</f>
        <v>110</v>
      </c>
      <c r="B166" s="167"/>
      <c r="C166" s="36" t="s">
        <v>23</v>
      </c>
      <c r="D166" s="39">
        <v>2012</v>
      </c>
      <c r="E166" s="84">
        <f>SUM(E163:E165)</f>
        <v>50</v>
      </c>
      <c r="F166" s="84">
        <f>SUM(F163:F165)</f>
        <v>50</v>
      </c>
      <c r="G166" s="77">
        <f t="shared" ref="G166:G197" si="45">IF(NOT(TRUNC(A166)=A166),"Ошибка в наборе",MIN(E166/A166,1))</f>
        <v>0.45454545454545453</v>
      </c>
      <c r="H166" s="77">
        <f t="shared" si="29"/>
        <v>1</v>
      </c>
    </row>
    <row r="167" spans="1:8" ht="15.75" thickBot="1" x14ac:dyDescent="0.3">
      <c r="A167" s="18">
        <f t="shared" si="44"/>
        <v>110</v>
      </c>
      <c r="B167" s="95">
        <v>2</v>
      </c>
      <c r="C167" s="36" t="s">
        <v>69</v>
      </c>
      <c r="D167" s="64">
        <v>2012</v>
      </c>
      <c r="E167" s="118">
        <v>60</v>
      </c>
      <c r="F167" s="118">
        <v>60</v>
      </c>
      <c r="G167" s="77">
        <f t="shared" si="45"/>
        <v>0.54545454545454541</v>
      </c>
      <c r="H167" s="77">
        <f t="shared" si="29"/>
        <v>1</v>
      </c>
    </row>
    <row r="168" spans="1:8" ht="15.75" thickBot="1" x14ac:dyDescent="0.3">
      <c r="A168" s="18">
        <f t="shared" si="44"/>
        <v>110</v>
      </c>
      <c r="B168" s="95">
        <v>3</v>
      </c>
      <c r="C168" s="36" t="s">
        <v>70</v>
      </c>
      <c r="D168" s="64">
        <v>2012</v>
      </c>
      <c r="E168" s="118">
        <v>70</v>
      </c>
      <c r="F168" s="118">
        <v>70</v>
      </c>
      <c r="G168" s="77">
        <f t="shared" si="45"/>
        <v>0.63636363636363635</v>
      </c>
      <c r="H168" s="77">
        <f t="shared" si="29"/>
        <v>1</v>
      </c>
    </row>
    <row r="169" spans="1:8" ht="15.75" thickBot="1" x14ac:dyDescent="0.3">
      <c r="A169" s="18">
        <f t="shared" si="44"/>
        <v>110</v>
      </c>
      <c r="B169" s="167">
        <v>4</v>
      </c>
      <c r="C169" s="158" t="s">
        <v>71</v>
      </c>
      <c r="D169" s="64">
        <v>2002</v>
      </c>
      <c r="E169" s="119"/>
      <c r="F169" s="119"/>
      <c r="G169" s="76">
        <f t="shared" si="45"/>
        <v>0</v>
      </c>
      <c r="H169" s="76">
        <f t="shared" si="29"/>
        <v>0</v>
      </c>
    </row>
    <row r="170" spans="1:8" ht="15.75" thickBot="1" x14ac:dyDescent="0.3">
      <c r="A170" s="18">
        <f t="shared" si="44"/>
        <v>110</v>
      </c>
      <c r="B170" s="167"/>
      <c r="C170" s="159"/>
      <c r="D170" s="64">
        <v>2012</v>
      </c>
      <c r="E170" s="119">
        <v>73</v>
      </c>
      <c r="F170" s="119">
        <v>73</v>
      </c>
      <c r="G170" s="76">
        <f t="shared" si="45"/>
        <v>0.66363636363636369</v>
      </c>
      <c r="H170" s="76">
        <f t="shared" si="29"/>
        <v>1</v>
      </c>
    </row>
    <row r="171" spans="1:8" ht="15.75" thickBot="1" x14ac:dyDescent="0.3">
      <c r="A171" s="18">
        <f t="shared" si="44"/>
        <v>110</v>
      </c>
      <c r="B171" s="167"/>
      <c r="C171" s="36" t="s">
        <v>46</v>
      </c>
      <c r="D171" s="39"/>
      <c r="E171" s="84">
        <f>SUM(E169:E170)</f>
        <v>73</v>
      </c>
      <c r="F171" s="84">
        <f>SUM(F169:F170)</f>
        <v>73</v>
      </c>
      <c r="G171" s="77">
        <f t="shared" si="45"/>
        <v>0.66363636363636369</v>
      </c>
      <c r="H171" s="77">
        <f t="shared" si="29"/>
        <v>1</v>
      </c>
    </row>
    <row r="172" spans="1:8" ht="15.75" thickBot="1" x14ac:dyDescent="0.3">
      <c r="A172" s="18">
        <f t="shared" si="44"/>
        <v>110</v>
      </c>
      <c r="B172" s="164">
        <v>5</v>
      </c>
      <c r="C172" s="71" t="s">
        <v>146</v>
      </c>
      <c r="D172" s="95">
        <v>2012</v>
      </c>
      <c r="E172" s="118">
        <v>50</v>
      </c>
      <c r="F172" s="118">
        <v>50</v>
      </c>
      <c r="G172" s="76">
        <f t="shared" si="45"/>
        <v>0.45454545454545453</v>
      </c>
      <c r="H172" s="79">
        <f t="shared" si="29"/>
        <v>1</v>
      </c>
    </row>
    <row r="173" spans="1:8" ht="15.75" thickBot="1" x14ac:dyDescent="0.3">
      <c r="A173" s="18">
        <f t="shared" si="44"/>
        <v>110</v>
      </c>
      <c r="B173" s="165"/>
      <c r="C173" s="71" t="s">
        <v>139</v>
      </c>
      <c r="D173" s="95" t="s">
        <v>196</v>
      </c>
      <c r="E173" s="118"/>
      <c r="F173" s="118"/>
      <c r="G173" s="76">
        <f t="shared" si="45"/>
        <v>0</v>
      </c>
      <c r="H173" s="79">
        <f t="shared" si="29"/>
        <v>0</v>
      </c>
    </row>
    <row r="174" spans="1:8" ht="15.75" thickBot="1" x14ac:dyDescent="0.3">
      <c r="A174" s="18">
        <f t="shared" si="44"/>
        <v>110</v>
      </c>
      <c r="B174" s="166"/>
      <c r="C174" s="38" t="s">
        <v>140</v>
      </c>
      <c r="D174" s="37"/>
      <c r="E174" s="84">
        <f>SUM(E172:E173)</f>
        <v>50</v>
      </c>
      <c r="F174" s="84">
        <f>SUM(F172:F173)</f>
        <v>50</v>
      </c>
      <c r="G174" s="77">
        <f t="shared" si="45"/>
        <v>0.45454545454545453</v>
      </c>
      <c r="H174" s="77">
        <f t="shared" si="29"/>
        <v>1</v>
      </c>
    </row>
    <row r="175" spans="1:8" ht="15.75" thickBot="1" x14ac:dyDescent="0.3">
      <c r="A175" s="18">
        <f t="shared" si="44"/>
        <v>110</v>
      </c>
      <c r="B175" s="95">
        <v>6</v>
      </c>
      <c r="C175" s="36" t="s">
        <v>152</v>
      </c>
      <c r="D175" s="69">
        <v>2012</v>
      </c>
      <c r="E175" s="118">
        <v>30</v>
      </c>
      <c r="F175" s="118">
        <v>30</v>
      </c>
      <c r="G175" s="77">
        <f t="shared" si="45"/>
        <v>0.27272727272727271</v>
      </c>
      <c r="H175" s="77">
        <f t="shared" si="29"/>
        <v>1</v>
      </c>
    </row>
    <row r="176" spans="1:8" ht="15.75" thickBot="1" x14ac:dyDescent="0.3">
      <c r="A176" s="18">
        <f t="shared" si="44"/>
        <v>110</v>
      </c>
      <c r="B176" s="95">
        <v>7</v>
      </c>
      <c r="C176" s="36" t="s">
        <v>50</v>
      </c>
      <c r="D176" s="69">
        <v>2012</v>
      </c>
      <c r="E176" s="118"/>
      <c r="F176" s="118"/>
      <c r="G176" s="77">
        <f t="shared" si="45"/>
        <v>0</v>
      </c>
      <c r="H176" s="77">
        <f t="shared" si="29"/>
        <v>0</v>
      </c>
    </row>
    <row r="177" spans="1:8" ht="15.75" thickBot="1" x14ac:dyDescent="0.3">
      <c r="A177" s="18">
        <f t="shared" si="44"/>
        <v>110</v>
      </c>
      <c r="B177" s="164">
        <v>8</v>
      </c>
      <c r="C177" s="28" t="s">
        <v>153</v>
      </c>
      <c r="D177" s="95">
        <v>2008</v>
      </c>
      <c r="E177" s="118">
        <v>36</v>
      </c>
      <c r="F177" s="118">
        <v>36</v>
      </c>
      <c r="G177" s="76">
        <f t="shared" si="45"/>
        <v>0.32727272727272727</v>
      </c>
      <c r="H177" s="79">
        <f t="shared" si="29"/>
        <v>1</v>
      </c>
    </row>
    <row r="178" spans="1:8" ht="15.75" thickBot="1" x14ac:dyDescent="0.3">
      <c r="A178" s="18">
        <f t="shared" si="44"/>
        <v>110</v>
      </c>
      <c r="B178" s="165"/>
      <c r="C178" s="28" t="s">
        <v>154</v>
      </c>
      <c r="D178" s="95">
        <v>2012</v>
      </c>
      <c r="E178" s="118">
        <v>30</v>
      </c>
      <c r="F178" s="118"/>
      <c r="G178" s="76">
        <f t="shared" si="45"/>
        <v>0.27272727272727271</v>
      </c>
      <c r="H178" s="79">
        <f t="shared" si="29"/>
        <v>0</v>
      </c>
    </row>
    <row r="179" spans="1:8" ht="15.75" thickBot="1" x14ac:dyDescent="0.3">
      <c r="A179" s="18">
        <f t="shared" si="44"/>
        <v>110</v>
      </c>
      <c r="B179" s="166"/>
      <c r="C179" s="36" t="s">
        <v>52</v>
      </c>
      <c r="D179" s="37"/>
      <c r="E179" s="84">
        <f>SUM(E177:E178)</f>
        <v>66</v>
      </c>
      <c r="F179" s="84">
        <f>SUM(F177:F178)</f>
        <v>36</v>
      </c>
      <c r="G179" s="77">
        <f t="shared" si="45"/>
        <v>0.6</v>
      </c>
      <c r="H179" s="77">
        <f t="shared" si="29"/>
        <v>0.54545454545454541</v>
      </c>
    </row>
    <row r="180" spans="1:8" ht="15.75" thickBot="1" x14ac:dyDescent="0.3">
      <c r="A180" s="18">
        <f t="shared" si="44"/>
        <v>110</v>
      </c>
      <c r="B180" s="167">
        <v>9</v>
      </c>
      <c r="C180" s="29" t="s">
        <v>123</v>
      </c>
      <c r="D180" s="95">
        <v>2014</v>
      </c>
      <c r="E180" s="117">
        <v>50</v>
      </c>
      <c r="F180" s="117">
        <v>50</v>
      </c>
      <c r="G180" s="76">
        <f t="shared" si="45"/>
        <v>0.45454545454545453</v>
      </c>
      <c r="H180" s="76">
        <f t="shared" si="29"/>
        <v>1</v>
      </c>
    </row>
    <row r="181" spans="1:8" ht="15.75" thickBot="1" x14ac:dyDescent="0.3">
      <c r="A181" s="18">
        <f t="shared" si="44"/>
        <v>110</v>
      </c>
      <c r="B181" s="167"/>
      <c r="C181" s="23" t="s">
        <v>223</v>
      </c>
      <c r="D181" s="95">
        <v>2004</v>
      </c>
      <c r="E181" s="117">
        <v>65</v>
      </c>
      <c r="F181" s="117">
        <v>60</v>
      </c>
      <c r="G181" s="76">
        <f t="shared" si="45"/>
        <v>0.59090909090909094</v>
      </c>
      <c r="H181" s="76">
        <f t="shared" si="29"/>
        <v>0.92307692307692313</v>
      </c>
    </row>
    <row r="182" spans="1:8" ht="15.75" thickBot="1" x14ac:dyDescent="0.3">
      <c r="A182" s="18">
        <f t="shared" si="44"/>
        <v>110</v>
      </c>
      <c r="B182" s="167"/>
      <c r="C182" s="36" t="s">
        <v>65</v>
      </c>
      <c r="D182" s="37"/>
      <c r="E182" s="84">
        <f>SUM(E180:E181)</f>
        <v>115</v>
      </c>
      <c r="F182" s="84">
        <f>SUM(F180:F181)</f>
        <v>110</v>
      </c>
      <c r="G182" s="77">
        <f t="shared" si="45"/>
        <v>1</v>
      </c>
      <c r="H182" s="77">
        <f t="shared" si="29"/>
        <v>0.95652173913043481</v>
      </c>
    </row>
    <row r="183" spans="1:8" ht="15.75" thickBot="1" x14ac:dyDescent="0.3">
      <c r="A183" s="18">
        <f t="shared" si="44"/>
        <v>110</v>
      </c>
      <c r="B183" s="95">
        <v>10</v>
      </c>
      <c r="C183" s="56" t="s">
        <v>73</v>
      </c>
      <c r="D183" s="69">
        <v>2015</v>
      </c>
      <c r="E183" s="118">
        <v>40</v>
      </c>
      <c r="F183" s="118">
        <v>40</v>
      </c>
      <c r="G183" s="77">
        <f t="shared" si="45"/>
        <v>0.36363636363636365</v>
      </c>
      <c r="H183" s="77">
        <f t="shared" ref="H183:H245" si="46">IF(ISERR(F183/E183),0,IF(ABS(F183)&gt;ABS(E183),"проверь поле F",MIN(ABS(F183/E183),1)))</f>
        <v>1</v>
      </c>
    </row>
    <row r="184" spans="1:8" ht="26.25" thickBot="1" x14ac:dyDescent="0.3">
      <c r="A184" s="18">
        <f t="shared" si="44"/>
        <v>110</v>
      </c>
      <c r="B184" s="95">
        <v>11</v>
      </c>
      <c r="C184" s="38" t="s">
        <v>124</v>
      </c>
      <c r="D184" s="69">
        <v>2012</v>
      </c>
      <c r="E184" s="118">
        <v>60</v>
      </c>
      <c r="F184" s="118">
        <v>60</v>
      </c>
      <c r="G184" s="77">
        <f t="shared" si="45"/>
        <v>0.54545454545454541</v>
      </c>
      <c r="H184" s="77">
        <f t="shared" si="46"/>
        <v>1</v>
      </c>
    </row>
    <row r="185" spans="1:8" ht="15.75" thickBot="1" x14ac:dyDescent="0.3">
      <c r="A185" s="18">
        <f t="shared" si="44"/>
        <v>110</v>
      </c>
      <c r="B185" s="167">
        <v>12</v>
      </c>
      <c r="C185" s="21" t="s">
        <v>74</v>
      </c>
      <c r="D185" s="95">
        <v>2012</v>
      </c>
      <c r="E185" s="117">
        <v>60</v>
      </c>
      <c r="F185" s="117">
        <v>60</v>
      </c>
      <c r="G185" s="76">
        <f t="shared" si="45"/>
        <v>0.54545454545454541</v>
      </c>
      <c r="H185" s="76">
        <f t="shared" si="46"/>
        <v>1</v>
      </c>
    </row>
    <row r="186" spans="1:8" ht="39" thickBot="1" x14ac:dyDescent="0.3">
      <c r="A186" s="18">
        <f t="shared" si="44"/>
        <v>110</v>
      </c>
      <c r="B186" s="167"/>
      <c r="C186" s="21" t="s">
        <v>198</v>
      </c>
      <c r="D186" s="95">
        <v>2017</v>
      </c>
      <c r="E186" s="117">
        <v>50</v>
      </c>
      <c r="F186" s="117"/>
      <c r="G186" s="76">
        <f t="shared" si="45"/>
        <v>0.45454545454545453</v>
      </c>
      <c r="H186" s="76">
        <f t="shared" si="46"/>
        <v>0</v>
      </c>
    </row>
    <row r="187" spans="1:8" ht="15.75" thickBot="1" x14ac:dyDescent="0.3">
      <c r="A187" s="18">
        <f t="shared" si="44"/>
        <v>110</v>
      </c>
      <c r="B187" s="167"/>
      <c r="C187" s="35" t="s">
        <v>75</v>
      </c>
      <c r="D187" s="95">
        <v>2017</v>
      </c>
      <c r="E187" s="117">
        <v>30</v>
      </c>
      <c r="F187" s="117">
        <v>30</v>
      </c>
      <c r="G187" s="76">
        <f t="shared" si="45"/>
        <v>0.27272727272727271</v>
      </c>
      <c r="H187" s="76">
        <f t="shared" si="46"/>
        <v>1</v>
      </c>
    </row>
    <row r="188" spans="1:8" ht="15.75" thickBot="1" x14ac:dyDescent="0.3">
      <c r="A188" s="18">
        <f t="shared" si="44"/>
        <v>110</v>
      </c>
      <c r="B188" s="167"/>
      <c r="C188" s="53" t="s">
        <v>76</v>
      </c>
      <c r="D188" s="46"/>
      <c r="E188" s="84">
        <f>SUM(E185:E187)</f>
        <v>140</v>
      </c>
      <c r="F188" s="84">
        <f>SUM(F185:F187)</f>
        <v>90</v>
      </c>
      <c r="G188" s="77">
        <f t="shared" si="45"/>
        <v>1</v>
      </c>
      <c r="H188" s="77">
        <f t="shared" si="46"/>
        <v>0.6428571428571429</v>
      </c>
    </row>
    <row r="189" spans="1:8" ht="15.75" thickBot="1" x14ac:dyDescent="0.3">
      <c r="A189" s="18">
        <f t="shared" si="44"/>
        <v>110</v>
      </c>
      <c r="B189" s="167">
        <v>13</v>
      </c>
      <c r="C189" s="29" t="s">
        <v>221</v>
      </c>
      <c r="D189" s="95">
        <v>2012</v>
      </c>
      <c r="E189" s="117">
        <v>54</v>
      </c>
      <c r="F189" s="117">
        <v>54</v>
      </c>
      <c r="G189" s="76">
        <f t="shared" si="45"/>
        <v>0.49090909090909091</v>
      </c>
      <c r="H189" s="76">
        <f t="shared" si="46"/>
        <v>1</v>
      </c>
    </row>
    <row r="190" spans="1:8" ht="15.75" thickBot="1" x14ac:dyDescent="0.3">
      <c r="A190" s="18">
        <f t="shared" si="44"/>
        <v>110</v>
      </c>
      <c r="B190" s="167"/>
      <c r="C190" s="29" t="s">
        <v>151</v>
      </c>
      <c r="D190" s="95">
        <v>2012</v>
      </c>
      <c r="E190" s="117">
        <v>15</v>
      </c>
      <c r="F190" s="117">
        <v>15</v>
      </c>
      <c r="G190" s="76">
        <f t="shared" si="45"/>
        <v>0.13636363636363635</v>
      </c>
      <c r="H190" s="76">
        <f t="shared" si="46"/>
        <v>1</v>
      </c>
    </row>
    <row r="191" spans="1:8" ht="15.75" thickBot="1" x14ac:dyDescent="0.3">
      <c r="A191" s="18">
        <f t="shared" si="44"/>
        <v>110</v>
      </c>
      <c r="B191" s="167"/>
      <c r="C191" s="53" t="s">
        <v>77</v>
      </c>
      <c r="D191" s="39">
        <v>2003</v>
      </c>
      <c r="E191" s="84">
        <f>E189+E190</f>
        <v>69</v>
      </c>
      <c r="F191" s="84">
        <f>F189+F190</f>
        <v>69</v>
      </c>
      <c r="G191" s="77">
        <f t="shared" si="45"/>
        <v>0.62727272727272732</v>
      </c>
      <c r="H191" s="77">
        <f t="shared" si="46"/>
        <v>1</v>
      </c>
    </row>
    <row r="192" spans="1:8" ht="15.75" thickBot="1" x14ac:dyDescent="0.3">
      <c r="A192" s="18">
        <f t="shared" si="44"/>
        <v>110</v>
      </c>
      <c r="B192" s="95">
        <v>14</v>
      </c>
      <c r="C192" s="53" t="s">
        <v>222</v>
      </c>
      <c r="D192" s="64">
        <v>2010</v>
      </c>
      <c r="E192" s="117">
        <v>40</v>
      </c>
      <c r="F192" s="117">
        <v>40</v>
      </c>
      <c r="G192" s="77">
        <f t="shared" si="45"/>
        <v>0.36363636363636365</v>
      </c>
      <c r="H192" s="77">
        <f t="shared" si="46"/>
        <v>1</v>
      </c>
    </row>
    <row r="193" spans="1:8" ht="15.75" thickBot="1" x14ac:dyDescent="0.3">
      <c r="A193" s="18">
        <f t="shared" si="44"/>
        <v>110</v>
      </c>
      <c r="B193" s="95">
        <v>15</v>
      </c>
      <c r="C193" s="36" t="s">
        <v>199</v>
      </c>
      <c r="D193" s="69">
        <v>2012</v>
      </c>
      <c r="E193" s="118">
        <v>56</v>
      </c>
      <c r="F193" s="118">
        <v>56</v>
      </c>
      <c r="G193" s="77">
        <f t="shared" si="45"/>
        <v>0.50909090909090904</v>
      </c>
      <c r="H193" s="77">
        <f t="shared" si="46"/>
        <v>1</v>
      </c>
    </row>
    <row r="194" spans="1:8" ht="15.75" thickBot="1" x14ac:dyDescent="0.3">
      <c r="A194" s="18">
        <f t="shared" si="44"/>
        <v>110</v>
      </c>
      <c r="B194" s="167">
        <v>16</v>
      </c>
      <c r="C194" s="21" t="s">
        <v>56</v>
      </c>
      <c r="D194" s="22">
        <v>2015</v>
      </c>
      <c r="E194" s="117"/>
      <c r="F194" s="117"/>
      <c r="G194" s="76">
        <f t="shared" si="45"/>
        <v>0</v>
      </c>
      <c r="H194" s="76">
        <f t="shared" si="46"/>
        <v>0</v>
      </c>
    </row>
    <row r="195" spans="1:8" ht="15.75" thickBot="1" x14ac:dyDescent="0.3">
      <c r="A195" s="18">
        <f t="shared" si="44"/>
        <v>110</v>
      </c>
      <c r="B195" s="167"/>
      <c r="C195" s="21" t="s">
        <v>79</v>
      </c>
      <c r="D195" s="22">
        <v>2015</v>
      </c>
      <c r="E195" s="117"/>
      <c r="F195" s="117"/>
      <c r="G195" s="76">
        <f t="shared" ref="G195:G196" si="47">IF(NOT(TRUNC(A195)=A195),"Ошибка в наборе",MIN(E195/A195,1))</f>
        <v>0</v>
      </c>
      <c r="H195" s="76">
        <f t="shared" ref="H195:H196" si="48">IF(ISERR(F195/E195),0,IF(ABS(F195)&gt;ABS(E195),"проверь поле F",MIN(ABS(F195/E195),1)))</f>
        <v>0</v>
      </c>
    </row>
    <row r="196" spans="1:8" ht="26.25" thickBot="1" x14ac:dyDescent="0.3">
      <c r="A196" s="18">
        <f t="shared" si="44"/>
        <v>110</v>
      </c>
      <c r="B196" s="167"/>
      <c r="C196" s="21" t="s">
        <v>219</v>
      </c>
      <c r="D196" s="22">
        <v>2020</v>
      </c>
      <c r="E196" s="117"/>
      <c r="F196" s="117"/>
      <c r="G196" s="76">
        <f t="shared" si="47"/>
        <v>0</v>
      </c>
      <c r="H196" s="76">
        <f t="shared" si="48"/>
        <v>0</v>
      </c>
    </row>
    <row r="197" spans="1:8" ht="15.75" thickBot="1" x14ac:dyDescent="0.3">
      <c r="A197" s="18">
        <f t="shared" si="44"/>
        <v>110</v>
      </c>
      <c r="B197" s="167"/>
      <c r="C197" s="36" t="s">
        <v>80</v>
      </c>
      <c r="D197" s="39"/>
      <c r="E197" s="84">
        <f>SUM(E194:E196)</f>
        <v>0</v>
      </c>
      <c r="F197" s="84">
        <f>SUM(F194:F196)</f>
        <v>0</v>
      </c>
      <c r="G197" s="77">
        <f t="shared" si="45"/>
        <v>0</v>
      </c>
      <c r="H197" s="77">
        <f t="shared" si="46"/>
        <v>0</v>
      </c>
    </row>
    <row r="198" spans="1:8" ht="15.75" thickBot="1" x14ac:dyDescent="0.3">
      <c r="A198" s="41">
        <f t="shared" si="44"/>
        <v>110</v>
      </c>
      <c r="B198" s="70"/>
      <c r="C198" s="43" t="s">
        <v>81</v>
      </c>
      <c r="D198" s="54"/>
      <c r="E198" s="57">
        <f>SUM(E166,E167,E168,E171,E174,E175,E176,E179,E182,E183,E184,E188,E191,E192,E193,E197)</f>
        <v>919</v>
      </c>
      <c r="F198" s="57">
        <f>SUM(F166,F167,F168,F171,F174,F175,F176,F179,F182,F183,F184,F188,F191,F192,F193,F197)</f>
        <v>834</v>
      </c>
      <c r="G198" s="78">
        <f>SUM(G166,G167,G168,G171,G174,G175,G176,G179,G182,G183,G184,G188,G191,G192,G193,G197)/16</f>
        <v>0.5022727272727272</v>
      </c>
      <c r="H198" s="78">
        <f>IF(ISERR(F198/E198),0,IF(ABS(F198)&gt;ABS(E198),"проверь поле F",MIN(ABS(F198/E198),1)))</f>
        <v>0.90750816104461374</v>
      </c>
    </row>
    <row r="199" spans="1:8" ht="15.75" thickBot="1" x14ac:dyDescent="0.3">
      <c r="A199" s="120">
        <f>SUM(A198,A161,A131,A103,A85)</f>
        <v>457</v>
      </c>
      <c r="B199" s="123"/>
      <c r="C199" s="122" t="s">
        <v>82</v>
      </c>
      <c r="D199" s="126"/>
      <c r="E199" s="124">
        <f>SUM(E198,E161,E131,E103,E85)</f>
        <v>4864</v>
      </c>
      <c r="F199" s="124">
        <f t="shared" ref="F199" si="49">SUM(F198,F161,F131,F103,F85)</f>
        <v>4321</v>
      </c>
      <c r="G199" s="125">
        <f>SUM(G198,G161,G131,G103,G85)/5</f>
        <v>0.73227394889842146</v>
      </c>
      <c r="H199" s="125">
        <f t="shared" si="46"/>
        <v>0.88836348684210531</v>
      </c>
    </row>
    <row r="200" spans="1:8" ht="15.75" thickBot="1" x14ac:dyDescent="0.3">
      <c r="A200" s="112">
        <v>70</v>
      </c>
      <c r="B200" s="95"/>
      <c r="C200" s="18" t="s">
        <v>83</v>
      </c>
      <c r="D200" s="22"/>
      <c r="E200" s="30"/>
      <c r="F200" s="30"/>
      <c r="G200" s="76"/>
      <c r="H200" s="76"/>
    </row>
    <row r="201" spans="1:8" ht="15.75" thickBot="1" x14ac:dyDescent="0.3">
      <c r="A201" s="18">
        <f>A200</f>
        <v>70</v>
      </c>
      <c r="B201" s="164">
        <v>1</v>
      </c>
      <c r="C201" s="21" t="s">
        <v>156</v>
      </c>
      <c r="D201" s="22">
        <v>2013</v>
      </c>
      <c r="E201" s="117">
        <v>20</v>
      </c>
      <c r="F201" s="117"/>
      <c r="G201" s="79">
        <f>IF(NOT(TRUNC(A201)=A201),"Ошибка в наборе",MIN(E201/A201,1))</f>
        <v>0.2857142857142857</v>
      </c>
      <c r="H201" s="79">
        <f t="shared" si="46"/>
        <v>0</v>
      </c>
    </row>
    <row r="202" spans="1:8" ht="15.75" thickBot="1" x14ac:dyDescent="0.3">
      <c r="A202" s="18">
        <f t="shared" ref="A202:A225" si="50">A201</f>
        <v>70</v>
      </c>
      <c r="B202" s="165"/>
      <c r="C202" s="21" t="s">
        <v>84</v>
      </c>
      <c r="D202" s="22">
        <v>2013</v>
      </c>
      <c r="E202" s="117"/>
      <c r="F202" s="117"/>
      <c r="G202" s="79">
        <f t="shared" ref="G202:G224" si="51">IF(NOT(TRUNC(A202)=A202),"Ошибка в наборе",MIN(E202/A202,1))</f>
        <v>0</v>
      </c>
      <c r="H202" s="79">
        <f t="shared" si="46"/>
        <v>0</v>
      </c>
    </row>
    <row r="203" spans="1:8" ht="15.75" thickBot="1" x14ac:dyDescent="0.3">
      <c r="A203" s="18">
        <f t="shared" si="50"/>
        <v>70</v>
      </c>
      <c r="B203" s="166"/>
      <c r="C203" s="36" t="s">
        <v>85</v>
      </c>
      <c r="D203" s="46"/>
      <c r="E203" s="84">
        <f>SUM(E201:E202)</f>
        <v>20</v>
      </c>
      <c r="F203" s="84">
        <f>SUM(F201:F202)</f>
        <v>0</v>
      </c>
      <c r="G203" s="77">
        <f t="shared" si="51"/>
        <v>0.2857142857142857</v>
      </c>
      <c r="H203" s="77">
        <f t="shared" si="46"/>
        <v>0</v>
      </c>
    </row>
    <row r="204" spans="1:8" ht="15.75" thickBot="1" x14ac:dyDescent="0.3">
      <c r="A204" s="18">
        <f t="shared" si="50"/>
        <v>70</v>
      </c>
      <c r="B204" s="95">
        <v>2</v>
      </c>
      <c r="C204" s="36" t="s">
        <v>86</v>
      </c>
      <c r="D204" s="69">
        <v>2013</v>
      </c>
      <c r="E204" s="118">
        <v>25</v>
      </c>
      <c r="F204" s="118">
        <v>10</v>
      </c>
      <c r="G204" s="77">
        <f t="shared" si="51"/>
        <v>0.35714285714285715</v>
      </c>
      <c r="H204" s="77">
        <f t="shared" si="46"/>
        <v>0.4</v>
      </c>
    </row>
    <row r="205" spans="1:8" ht="15.75" thickBot="1" x14ac:dyDescent="0.3">
      <c r="A205" s="18">
        <f t="shared" si="50"/>
        <v>70</v>
      </c>
      <c r="B205" s="95">
        <v>3</v>
      </c>
      <c r="C205" s="36" t="s">
        <v>87</v>
      </c>
      <c r="D205" s="64">
        <v>2009</v>
      </c>
      <c r="E205" s="118">
        <v>50</v>
      </c>
      <c r="F205" s="118">
        <v>50</v>
      </c>
      <c r="G205" s="77">
        <f t="shared" si="51"/>
        <v>0.7142857142857143</v>
      </c>
      <c r="H205" s="77">
        <f t="shared" si="46"/>
        <v>1</v>
      </c>
    </row>
    <row r="206" spans="1:8" ht="15.75" thickBot="1" x14ac:dyDescent="0.3">
      <c r="A206" s="18">
        <f t="shared" si="50"/>
        <v>70</v>
      </c>
      <c r="B206" s="95">
        <v>4</v>
      </c>
      <c r="C206" s="36" t="s">
        <v>88</v>
      </c>
      <c r="D206" s="69">
        <v>2012</v>
      </c>
      <c r="E206" s="118">
        <v>40</v>
      </c>
      <c r="F206" s="118">
        <v>40</v>
      </c>
      <c r="G206" s="77">
        <f t="shared" si="51"/>
        <v>0.5714285714285714</v>
      </c>
      <c r="H206" s="77">
        <f t="shared" si="46"/>
        <v>1</v>
      </c>
    </row>
    <row r="207" spans="1:8" ht="15.75" thickBot="1" x14ac:dyDescent="0.3">
      <c r="A207" s="18">
        <f t="shared" si="50"/>
        <v>70</v>
      </c>
      <c r="B207" s="164">
        <v>5</v>
      </c>
      <c r="C207" s="71" t="s">
        <v>89</v>
      </c>
      <c r="D207" s="95">
        <v>2012</v>
      </c>
      <c r="E207" s="118">
        <v>50</v>
      </c>
      <c r="F207" s="118">
        <v>50</v>
      </c>
      <c r="G207" s="79">
        <f t="shared" si="51"/>
        <v>0.7142857142857143</v>
      </c>
      <c r="H207" s="79">
        <f t="shared" si="46"/>
        <v>1</v>
      </c>
    </row>
    <row r="208" spans="1:8" ht="15.75" thickBot="1" x14ac:dyDescent="0.3">
      <c r="A208" s="18">
        <f t="shared" si="50"/>
        <v>70</v>
      </c>
      <c r="B208" s="165"/>
      <c r="C208" s="71" t="s">
        <v>157</v>
      </c>
      <c r="D208" s="95" t="s">
        <v>193</v>
      </c>
      <c r="E208" s="118"/>
      <c r="F208" s="118"/>
      <c r="G208" s="79">
        <f t="shared" si="51"/>
        <v>0</v>
      </c>
      <c r="H208" s="79">
        <f t="shared" si="46"/>
        <v>0</v>
      </c>
    </row>
    <row r="209" spans="1:12" ht="15.75" thickBot="1" x14ac:dyDescent="0.3">
      <c r="A209" s="18">
        <f t="shared" si="50"/>
        <v>70</v>
      </c>
      <c r="B209" s="166"/>
      <c r="C209" s="38" t="s">
        <v>140</v>
      </c>
      <c r="D209" s="37"/>
      <c r="E209" s="84">
        <f>SUM(E207:E208)</f>
        <v>50</v>
      </c>
      <c r="F209" s="84">
        <f>SUM(F207:F208)</f>
        <v>50</v>
      </c>
      <c r="G209" s="77">
        <f t="shared" si="51"/>
        <v>0.7142857142857143</v>
      </c>
      <c r="H209" s="77">
        <f t="shared" si="46"/>
        <v>1</v>
      </c>
    </row>
    <row r="210" spans="1:12" ht="21" customHeight="1" thickBot="1" x14ac:dyDescent="0.3">
      <c r="A210" s="18">
        <f t="shared" si="50"/>
        <v>70</v>
      </c>
      <c r="B210" s="167">
        <v>6</v>
      </c>
      <c r="C210" s="21" t="s">
        <v>158</v>
      </c>
      <c r="D210" s="95">
        <v>2009</v>
      </c>
      <c r="E210" s="117">
        <v>30</v>
      </c>
      <c r="F210" s="117"/>
      <c r="G210" s="79">
        <f t="shared" si="51"/>
        <v>0.42857142857142855</v>
      </c>
      <c r="H210" s="76">
        <f t="shared" si="46"/>
        <v>0</v>
      </c>
    </row>
    <row r="211" spans="1:12" ht="26.25" thickBot="1" x14ac:dyDescent="0.3">
      <c r="A211" s="18">
        <f t="shared" si="50"/>
        <v>70</v>
      </c>
      <c r="B211" s="167"/>
      <c r="C211" s="21" t="s">
        <v>125</v>
      </c>
      <c r="D211" s="95">
        <v>2003</v>
      </c>
      <c r="E211" s="117">
        <v>10</v>
      </c>
      <c r="F211" s="117">
        <v>10</v>
      </c>
      <c r="G211" s="79">
        <f t="shared" si="51"/>
        <v>0.14285714285714285</v>
      </c>
      <c r="H211" s="76">
        <f t="shared" si="46"/>
        <v>1</v>
      </c>
    </row>
    <row r="212" spans="1:12" ht="15.75" thickBot="1" x14ac:dyDescent="0.3">
      <c r="A212" s="18">
        <f t="shared" si="50"/>
        <v>70</v>
      </c>
      <c r="B212" s="167"/>
      <c r="C212" s="36" t="s">
        <v>49</v>
      </c>
      <c r="D212" s="46"/>
      <c r="E212" s="84">
        <f>SUM(E210:E211)</f>
        <v>40</v>
      </c>
      <c r="F212" s="84">
        <f>SUM(F210:F211)</f>
        <v>10</v>
      </c>
      <c r="G212" s="77">
        <f t="shared" si="51"/>
        <v>0.5714285714285714</v>
      </c>
      <c r="H212" s="77">
        <f t="shared" si="46"/>
        <v>0.25</v>
      </c>
    </row>
    <row r="213" spans="1:12" ht="15.75" thickBot="1" x14ac:dyDescent="0.3">
      <c r="A213" s="18">
        <f t="shared" si="50"/>
        <v>70</v>
      </c>
      <c r="B213" s="95">
        <v>7</v>
      </c>
      <c r="C213" s="36" t="s">
        <v>159</v>
      </c>
      <c r="D213" s="64">
        <v>2009</v>
      </c>
      <c r="E213" s="118">
        <v>43</v>
      </c>
      <c r="F213" s="118">
        <v>43</v>
      </c>
      <c r="G213" s="77">
        <f t="shared" si="51"/>
        <v>0.61428571428571432</v>
      </c>
      <c r="H213" s="77">
        <f t="shared" si="46"/>
        <v>1</v>
      </c>
    </row>
    <row r="214" spans="1:12" ht="15.75" thickBot="1" x14ac:dyDescent="0.3">
      <c r="A214" s="18">
        <f t="shared" si="50"/>
        <v>70</v>
      </c>
      <c r="B214" s="95">
        <v>8</v>
      </c>
      <c r="C214" s="38" t="s">
        <v>90</v>
      </c>
      <c r="D214" s="69">
        <v>2008</v>
      </c>
      <c r="E214" s="118">
        <v>24</v>
      </c>
      <c r="F214" s="118">
        <v>24</v>
      </c>
      <c r="G214" s="77">
        <f t="shared" si="51"/>
        <v>0.34285714285714286</v>
      </c>
      <c r="H214" s="77">
        <f t="shared" si="46"/>
        <v>1</v>
      </c>
    </row>
    <row r="215" spans="1:12" ht="15.75" thickBot="1" x14ac:dyDescent="0.3">
      <c r="A215" s="18">
        <f t="shared" si="50"/>
        <v>70</v>
      </c>
      <c r="B215" s="167">
        <v>9</v>
      </c>
      <c r="C215" s="29" t="s">
        <v>91</v>
      </c>
      <c r="D215" s="75">
        <v>2008</v>
      </c>
      <c r="E215" s="117">
        <v>20</v>
      </c>
      <c r="F215" s="117">
        <v>20</v>
      </c>
      <c r="G215" s="79">
        <f t="shared" si="51"/>
        <v>0.2857142857142857</v>
      </c>
      <c r="H215" s="79">
        <f t="shared" si="46"/>
        <v>1</v>
      </c>
    </row>
    <row r="216" spans="1:12" ht="15.75" thickBot="1" x14ac:dyDescent="0.3">
      <c r="A216" s="18">
        <f t="shared" si="50"/>
        <v>70</v>
      </c>
      <c r="B216" s="167"/>
      <c r="C216" s="21" t="s">
        <v>92</v>
      </c>
      <c r="D216" s="25">
        <v>2004</v>
      </c>
      <c r="E216" s="117">
        <v>44</v>
      </c>
      <c r="F216" s="117">
        <v>44</v>
      </c>
      <c r="G216" s="79">
        <f t="shared" si="51"/>
        <v>0.62857142857142856</v>
      </c>
      <c r="H216" s="79">
        <f t="shared" si="46"/>
        <v>1</v>
      </c>
    </row>
    <row r="217" spans="1:12" ht="15.75" thickBot="1" x14ac:dyDescent="0.3">
      <c r="A217" s="18">
        <f t="shared" si="50"/>
        <v>70</v>
      </c>
      <c r="B217" s="167"/>
      <c r="C217" s="36" t="s">
        <v>65</v>
      </c>
      <c r="D217" s="55"/>
      <c r="E217" s="84">
        <f>SUM(E215:E216)</f>
        <v>64</v>
      </c>
      <c r="F217" s="84">
        <f>SUM(F215:F216)</f>
        <v>64</v>
      </c>
      <c r="G217" s="77">
        <f t="shared" si="51"/>
        <v>0.91428571428571426</v>
      </c>
      <c r="H217" s="77">
        <f t="shared" si="46"/>
        <v>1</v>
      </c>
    </row>
    <row r="218" spans="1:12" ht="15.75" thickBot="1" x14ac:dyDescent="0.3">
      <c r="A218" s="18">
        <f t="shared" si="50"/>
        <v>70</v>
      </c>
      <c r="B218" s="95">
        <v>10</v>
      </c>
      <c r="C218" s="56" t="s">
        <v>160</v>
      </c>
      <c r="D218" s="69">
        <v>2008</v>
      </c>
      <c r="E218" s="118">
        <v>50</v>
      </c>
      <c r="F218" s="118">
        <v>50</v>
      </c>
      <c r="G218" s="77">
        <f t="shared" si="51"/>
        <v>0.7142857142857143</v>
      </c>
      <c r="H218" s="77">
        <f t="shared" si="46"/>
        <v>1</v>
      </c>
    </row>
    <row r="219" spans="1:12" ht="26.25" thickBot="1" x14ac:dyDescent="0.3">
      <c r="A219" s="18">
        <f t="shared" si="50"/>
        <v>70</v>
      </c>
      <c r="B219" s="95">
        <v>11</v>
      </c>
      <c r="C219" s="38" t="s">
        <v>161</v>
      </c>
      <c r="D219" s="69">
        <v>2011</v>
      </c>
      <c r="E219" s="118">
        <v>50</v>
      </c>
      <c r="F219" s="118">
        <v>50</v>
      </c>
      <c r="G219" s="77">
        <f t="shared" si="51"/>
        <v>0.7142857142857143</v>
      </c>
      <c r="H219" s="77">
        <f t="shared" si="46"/>
        <v>1</v>
      </c>
    </row>
    <row r="220" spans="1:12" ht="15.75" thickBot="1" x14ac:dyDescent="0.3">
      <c r="A220" s="18">
        <f t="shared" si="50"/>
        <v>70</v>
      </c>
      <c r="B220" s="95">
        <v>12</v>
      </c>
      <c r="C220" s="38" t="s">
        <v>78</v>
      </c>
      <c r="D220" s="64">
        <v>2012</v>
      </c>
      <c r="E220" s="118">
        <v>40</v>
      </c>
      <c r="F220" s="118">
        <v>40</v>
      </c>
      <c r="G220" s="77">
        <f t="shared" si="51"/>
        <v>0.5714285714285714</v>
      </c>
      <c r="H220" s="77">
        <f t="shared" si="46"/>
        <v>1</v>
      </c>
    </row>
    <row r="221" spans="1:12" ht="26.25" thickBot="1" x14ac:dyDescent="0.3">
      <c r="A221" s="18">
        <f t="shared" si="50"/>
        <v>70</v>
      </c>
      <c r="B221" s="95">
        <v>13</v>
      </c>
      <c r="C221" s="38" t="s">
        <v>126</v>
      </c>
      <c r="D221" s="64">
        <v>2004</v>
      </c>
      <c r="E221" s="118">
        <v>50</v>
      </c>
      <c r="F221" s="118">
        <v>50</v>
      </c>
      <c r="G221" s="77">
        <f t="shared" si="51"/>
        <v>0.7142857142857143</v>
      </c>
      <c r="H221" s="77">
        <f t="shared" si="46"/>
        <v>1</v>
      </c>
    </row>
    <row r="222" spans="1:12" ht="15.75" thickBot="1" x14ac:dyDescent="0.3">
      <c r="A222" s="18">
        <f t="shared" si="50"/>
        <v>70</v>
      </c>
      <c r="B222" s="167">
        <v>14</v>
      </c>
      <c r="C222" s="21" t="s">
        <v>93</v>
      </c>
      <c r="D222" s="95">
        <v>2012</v>
      </c>
      <c r="E222" s="117">
        <v>49</v>
      </c>
      <c r="F222" s="117">
        <v>49</v>
      </c>
      <c r="G222" s="79">
        <f t="shared" si="51"/>
        <v>0.7</v>
      </c>
      <c r="H222" s="76">
        <f t="shared" si="46"/>
        <v>1</v>
      </c>
    </row>
    <row r="223" spans="1:12" ht="26.25" thickBot="1" x14ac:dyDescent="0.3">
      <c r="A223" s="18">
        <f t="shared" si="50"/>
        <v>70</v>
      </c>
      <c r="B223" s="167"/>
      <c r="C223" s="21" t="s">
        <v>162</v>
      </c>
      <c r="D223" s="95">
        <v>2012</v>
      </c>
      <c r="E223" s="117">
        <v>50</v>
      </c>
      <c r="F223" s="117">
        <v>50</v>
      </c>
      <c r="G223" s="79">
        <f t="shared" si="51"/>
        <v>0.7142857142857143</v>
      </c>
      <c r="H223" s="76">
        <f t="shared" si="46"/>
        <v>1</v>
      </c>
    </row>
    <row r="224" spans="1:12" s="9" customFormat="1" ht="15.75" thickBot="1" x14ac:dyDescent="0.3">
      <c r="A224" s="18">
        <f t="shared" si="50"/>
        <v>70</v>
      </c>
      <c r="B224" s="167"/>
      <c r="C224" s="36" t="s">
        <v>76</v>
      </c>
      <c r="D224" s="37"/>
      <c r="E224" s="84">
        <f>SUM(E222:E223)</f>
        <v>99</v>
      </c>
      <c r="F224" s="84">
        <f>SUM(F222:F223)</f>
        <v>99</v>
      </c>
      <c r="G224" s="77">
        <f t="shared" si="51"/>
        <v>1</v>
      </c>
      <c r="H224" s="77">
        <f t="shared" si="46"/>
        <v>1</v>
      </c>
      <c r="L224" s="150"/>
    </row>
    <row r="225" spans="1:12" ht="15.75" thickBot="1" x14ac:dyDescent="0.3">
      <c r="A225" s="41">
        <f t="shared" si="50"/>
        <v>70</v>
      </c>
      <c r="B225" s="47"/>
      <c r="C225" s="41" t="s">
        <v>94</v>
      </c>
      <c r="D225" s="47"/>
      <c r="E225" s="57">
        <f>SUM(E203,E204,E205,E206,E209,E212,E213,E214,E217,E218,E219,E220,E221,E224)</f>
        <v>645</v>
      </c>
      <c r="F225" s="57">
        <f>SUM(F203,F204,F205,F206,F209,F212,F213,F214,F217,F218,F219,F220,F221,F224)</f>
        <v>580</v>
      </c>
      <c r="G225" s="78">
        <f>SUM(G203,G204,G205,G206,G209,G212,G213,G214,G217,G218,G219,G220,G221,G224)/14</f>
        <v>0.62857142857142867</v>
      </c>
      <c r="H225" s="78">
        <f t="shared" si="46"/>
        <v>0.89922480620155043</v>
      </c>
    </row>
    <row r="226" spans="1:12" ht="15.75" thickBot="1" x14ac:dyDescent="0.3">
      <c r="A226" s="112">
        <v>71</v>
      </c>
      <c r="B226" s="95"/>
      <c r="C226" s="18" t="s">
        <v>201</v>
      </c>
      <c r="D226" s="22"/>
      <c r="E226" s="30"/>
      <c r="F226" s="30"/>
      <c r="G226" s="76"/>
      <c r="H226" s="76">
        <f t="shared" si="46"/>
        <v>0</v>
      </c>
    </row>
    <row r="227" spans="1:12" ht="19.5" customHeight="1" thickBot="1" x14ac:dyDescent="0.3">
      <c r="A227" s="18">
        <f>A226</f>
        <v>71</v>
      </c>
      <c r="B227" s="164">
        <v>1</v>
      </c>
      <c r="C227" s="21" t="s">
        <v>200</v>
      </c>
      <c r="D227" s="30">
        <v>2013</v>
      </c>
      <c r="E227" s="117"/>
      <c r="F227" s="117"/>
      <c r="G227" s="76">
        <f>IF(NOT(TRUNC(A227)=A227),"Ошибка в наборе",MIN(E227/A227,1))</f>
        <v>0</v>
      </c>
      <c r="H227" s="76">
        <f t="shared" si="46"/>
        <v>0</v>
      </c>
    </row>
    <row r="228" spans="1:12" ht="15.75" thickBot="1" x14ac:dyDescent="0.3">
      <c r="A228" s="18">
        <f t="shared" ref="A228:A249" si="52">A227</f>
        <v>71</v>
      </c>
      <c r="B228" s="165"/>
      <c r="C228" s="21" t="s">
        <v>127</v>
      </c>
      <c r="D228" s="22">
        <v>2012</v>
      </c>
      <c r="E228" s="117">
        <v>20</v>
      </c>
      <c r="F228" s="117"/>
      <c r="G228" s="76">
        <f t="shared" ref="G228:G248" si="53">IF(NOT(TRUNC(A228)=A228),"Ошибка в наборе",MIN(E228/A228,1))</f>
        <v>0.28169014084507044</v>
      </c>
      <c r="H228" s="76">
        <f t="shared" si="46"/>
        <v>0</v>
      </c>
    </row>
    <row r="229" spans="1:12" ht="15.75" thickBot="1" x14ac:dyDescent="0.3">
      <c r="A229" s="18">
        <f t="shared" si="52"/>
        <v>71</v>
      </c>
      <c r="B229" s="166"/>
      <c r="C229" s="36" t="s">
        <v>95</v>
      </c>
      <c r="D229" s="39"/>
      <c r="E229" s="84">
        <f>SUM(E227:E228)</f>
        <v>20</v>
      </c>
      <c r="F229" s="84">
        <f>SUM(F227:F228)</f>
        <v>0</v>
      </c>
      <c r="G229" s="77">
        <f t="shared" si="53"/>
        <v>0.28169014084507044</v>
      </c>
      <c r="H229" s="77">
        <f t="shared" si="46"/>
        <v>0</v>
      </c>
    </row>
    <row r="230" spans="1:12" ht="15.75" thickBot="1" x14ac:dyDescent="0.3">
      <c r="A230" s="18">
        <f t="shared" si="52"/>
        <v>71</v>
      </c>
      <c r="B230" s="95">
        <v>2</v>
      </c>
      <c r="C230" s="36" t="s">
        <v>96</v>
      </c>
      <c r="D230" s="64">
        <v>2013</v>
      </c>
      <c r="E230" s="118">
        <v>25</v>
      </c>
      <c r="F230" s="118">
        <v>10</v>
      </c>
      <c r="G230" s="77">
        <f t="shared" si="53"/>
        <v>0.352112676056338</v>
      </c>
      <c r="H230" s="77">
        <f t="shared" si="46"/>
        <v>0.4</v>
      </c>
    </row>
    <row r="231" spans="1:12" ht="15.75" thickBot="1" x14ac:dyDescent="0.3">
      <c r="A231" s="18">
        <f t="shared" si="52"/>
        <v>71</v>
      </c>
      <c r="B231" s="95">
        <v>3</v>
      </c>
      <c r="C231" s="36" t="s">
        <v>163</v>
      </c>
      <c r="D231" s="69">
        <v>2012</v>
      </c>
      <c r="E231" s="118">
        <v>57</v>
      </c>
      <c r="F231" s="118">
        <v>57</v>
      </c>
      <c r="G231" s="77">
        <f t="shared" si="53"/>
        <v>0.80281690140845074</v>
      </c>
      <c r="H231" s="77">
        <f>IF(ISERR(F231/E231),0,IF(ABS(F231)&gt;ABS(E231),"проверь поле F",MIN(ABS(F231/E231),1)))</f>
        <v>1</v>
      </c>
    </row>
    <row r="232" spans="1:12" ht="15.75" thickBot="1" x14ac:dyDescent="0.3">
      <c r="A232" s="18">
        <f t="shared" si="52"/>
        <v>71</v>
      </c>
      <c r="B232" s="95">
        <v>4</v>
      </c>
      <c r="C232" s="38" t="s">
        <v>164</v>
      </c>
      <c r="D232" s="69">
        <v>2013</v>
      </c>
      <c r="E232" s="117">
        <v>60</v>
      </c>
      <c r="F232" s="117">
        <v>60</v>
      </c>
      <c r="G232" s="77">
        <f t="shared" si="53"/>
        <v>0.84507042253521125</v>
      </c>
      <c r="H232" s="77">
        <f>IF(ISERR(F232/E232),0,IF(ABS(F232)&gt;ABS(E232),"проверь поле F",MIN(ABS(F232/E232),1)))</f>
        <v>1</v>
      </c>
    </row>
    <row r="233" spans="1:12" ht="18.75" customHeight="1" thickBot="1" x14ac:dyDescent="0.3">
      <c r="A233" s="18">
        <f t="shared" si="52"/>
        <v>71</v>
      </c>
      <c r="B233" s="167">
        <v>5</v>
      </c>
      <c r="C233" s="29" t="s">
        <v>61</v>
      </c>
      <c r="D233" s="95">
        <v>2012</v>
      </c>
      <c r="E233" s="117">
        <v>50</v>
      </c>
      <c r="F233" s="117">
        <v>50</v>
      </c>
      <c r="G233" s="76">
        <f t="shared" si="53"/>
        <v>0.70422535211267601</v>
      </c>
      <c r="H233" s="76">
        <f t="shared" si="46"/>
        <v>1</v>
      </c>
    </row>
    <row r="234" spans="1:12" s="5" customFormat="1" ht="18.75" customHeight="1" thickBot="1" x14ac:dyDescent="0.25">
      <c r="A234" s="18">
        <f t="shared" si="52"/>
        <v>71</v>
      </c>
      <c r="B234" s="167"/>
      <c r="C234" s="21" t="s">
        <v>72</v>
      </c>
      <c r="D234" s="22" t="s">
        <v>193</v>
      </c>
      <c r="E234" s="117"/>
      <c r="F234" s="117"/>
      <c r="G234" s="76">
        <f t="shared" si="53"/>
        <v>0</v>
      </c>
      <c r="H234" s="76">
        <f t="shared" si="46"/>
        <v>0</v>
      </c>
      <c r="L234" s="145"/>
    </row>
    <row r="235" spans="1:12" s="5" customFormat="1" ht="13.5" thickBot="1" x14ac:dyDescent="0.25">
      <c r="A235" s="18">
        <f t="shared" si="52"/>
        <v>71</v>
      </c>
      <c r="B235" s="167"/>
      <c r="C235" s="36" t="s">
        <v>140</v>
      </c>
      <c r="D235" s="39"/>
      <c r="E235" s="84">
        <f>SUM(E233:E234)</f>
        <v>50</v>
      </c>
      <c r="F235" s="84">
        <f>SUM(F233:F234)</f>
        <v>50</v>
      </c>
      <c r="G235" s="77">
        <f t="shared" si="53"/>
        <v>0.70422535211267601</v>
      </c>
      <c r="H235" s="77">
        <f t="shared" si="46"/>
        <v>1</v>
      </c>
      <c r="L235" s="145"/>
    </row>
    <row r="236" spans="1:12" s="5" customFormat="1" ht="13.5" thickBot="1" x14ac:dyDescent="0.25">
      <c r="A236" s="18">
        <f t="shared" si="52"/>
        <v>71</v>
      </c>
      <c r="B236" s="167">
        <v>6</v>
      </c>
      <c r="C236" s="21" t="s">
        <v>167</v>
      </c>
      <c r="D236" s="95">
        <v>2013</v>
      </c>
      <c r="E236" s="117">
        <v>30</v>
      </c>
      <c r="F236" s="117"/>
      <c r="G236" s="76">
        <f t="shared" si="53"/>
        <v>0.42253521126760563</v>
      </c>
      <c r="H236" s="76">
        <f t="shared" si="46"/>
        <v>0</v>
      </c>
      <c r="L236" s="145"/>
    </row>
    <row r="237" spans="1:12" ht="15.75" thickBot="1" x14ac:dyDescent="0.3">
      <c r="A237" s="18">
        <f t="shared" si="52"/>
        <v>71</v>
      </c>
      <c r="B237" s="167"/>
      <c r="C237" s="23" t="s">
        <v>168</v>
      </c>
      <c r="D237" s="22">
        <v>2009</v>
      </c>
      <c r="E237" s="117"/>
      <c r="F237" s="117"/>
      <c r="G237" s="76">
        <f t="shared" si="53"/>
        <v>0</v>
      </c>
      <c r="H237" s="76">
        <f t="shared" si="46"/>
        <v>0</v>
      </c>
    </row>
    <row r="238" spans="1:12" ht="15.75" thickBot="1" x14ac:dyDescent="0.3">
      <c r="A238" s="18">
        <f t="shared" si="52"/>
        <v>71</v>
      </c>
      <c r="B238" s="167"/>
      <c r="C238" s="36" t="s">
        <v>97</v>
      </c>
      <c r="D238" s="37"/>
      <c r="E238" s="84">
        <f>SUM(E236:E237)</f>
        <v>30</v>
      </c>
      <c r="F238" s="84">
        <f>SUM(F236:F237)</f>
        <v>0</v>
      </c>
      <c r="G238" s="77">
        <f t="shared" si="53"/>
        <v>0.42253521126760563</v>
      </c>
      <c r="H238" s="77">
        <f t="shared" si="46"/>
        <v>0</v>
      </c>
    </row>
    <row r="239" spans="1:12" ht="15.75" thickBot="1" x14ac:dyDescent="0.3">
      <c r="A239" s="18">
        <f t="shared" si="52"/>
        <v>71</v>
      </c>
      <c r="B239" s="95">
        <v>7</v>
      </c>
      <c r="C239" s="36" t="s">
        <v>128</v>
      </c>
      <c r="D239" s="69">
        <v>2010</v>
      </c>
      <c r="E239" s="118">
        <v>43</v>
      </c>
      <c r="F239" s="118">
        <v>43</v>
      </c>
      <c r="G239" s="77">
        <f t="shared" si="53"/>
        <v>0.60563380281690138</v>
      </c>
      <c r="H239" s="77">
        <f t="shared" si="46"/>
        <v>1</v>
      </c>
    </row>
    <row r="240" spans="1:12" ht="15.75" thickBot="1" x14ac:dyDescent="0.3">
      <c r="A240" s="18">
        <f t="shared" si="52"/>
        <v>71</v>
      </c>
      <c r="B240" s="95">
        <v>8</v>
      </c>
      <c r="C240" s="38" t="s">
        <v>98</v>
      </c>
      <c r="D240" s="64">
        <v>2012</v>
      </c>
      <c r="E240" s="118">
        <v>30</v>
      </c>
      <c r="F240" s="118">
        <v>30</v>
      </c>
      <c r="G240" s="77">
        <f t="shared" si="53"/>
        <v>0.42253521126760563</v>
      </c>
      <c r="H240" s="77">
        <f t="shared" si="46"/>
        <v>1</v>
      </c>
    </row>
    <row r="241" spans="1:349" ht="15.75" thickBot="1" x14ac:dyDescent="0.3">
      <c r="A241" s="18">
        <f t="shared" si="52"/>
        <v>71</v>
      </c>
      <c r="B241" s="95">
        <v>9</v>
      </c>
      <c r="C241" s="38" t="s">
        <v>99</v>
      </c>
      <c r="D241" s="69">
        <v>2012</v>
      </c>
      <c r="E241" s="118">
        <v>70</v>
      </c>
      <c r="F241" s="118">
        <v>70</v>
      </c>
      <c r="G241" s="77">
        <f t="shared" si="53"/>
        <v>0.9859154929577465</v>
      </c>
      <c r="H241" s="77">
        <f t="shared" si="46"/>
        <v>1</v>
      </c>
    </row>
    <row r="242" spans="1:349" ht="15.75" thickBot="1" x14ac:dyDescent="0.3">
      <c r="A242" s="18">
        <f t="shared" si="52"/>
        <v>71</v>
      </c>
      <c r="B242" s="95">
        <v>10</v>
      </c>
      <c r="C242" s="56" t="s">
        <v>100</v>
      </c>
      <c r="D242" s="64">
        <v>2008</v>
      </c>
      <c r="E242" s="118">
        <v>24</v>
      </c>
      <c r="F242" s="118">
        <v>24</v>
      </c>
      <c r="G242" s="77">
        <f t="shared" si="53"/>
        <v>0.3380281690140845</v>
      </c>
      <c r="H242" s="77">
        <f>IF(ISERR(F242/E242),0,IF(ABS(F242)&gt;ABS(E242),"проверь поле F",MIN(ABS(F242/E242),1)))</f>
        <v>1</v>
      </c>
    </row>
    <row r="243" spans="1:349" ht="15.75" thickBot="1" x14ac:dyDescent="0.3">
      <c r="A243" s="18">
        <f t="shared" si="52"/>
        <v>71</v>
      </c>
      <c r="B243" s="95">
        <v>11</v>
      </c>
      <c r="C243" s="56" t="s">
        <v>169</v>
      </c>
      <c r="D243" s="64">
        <v>2012</v>
      </c>
      <c r="E243" s="118"/>
      <c r="F243" s="118"/>
      <c r="G243" s="77">
        <f t="shared" si="53"/>
        <v>0</v>
      </c>
      <c r="H243" s="77">
        <f>IF(ISERR(F243/E243),0,IF(ABS(F243)&gt;ABS(E243),"проверь поле F",MIN(ABS(F243/E243),1)))</f>
        <v>0</v>
      </c>
    </row>
    <row r="244" spans="1:349" ht="15.75" thickBot="1" x14ac:dyDescent="0.3">
      <c r="A244" s="18">
        <f t="shared" si="52"/>
        <v>71</v>
      </c>
      <c r="B244" s="95">
        <v>12</v>
      </c>
      <c r="C244" s="56" t="s">
        <v>101</v>
      </c>
      <c r="D244" s="64">
        <v>2008</v>
      </c>
      <c r="E244" s="118">
        <v>50</v>
      </c>
      <c r="F244" s="118">
        <v>50</v>
      </c>
      <c r="G244" s="77">
        <f t="shared" si="53"/>
        <v>0.70422535211267601</v>
      </c>
      <c r="H244" s="77">
        <f t="shared" si="46"/>
        <v>1</v>
      </c>
    </row>
    <row r="245" spans="1:349" ht="15.75" thickBot="1" x14ac:dyDescent="0.3">
      <c r="A245" s="18">
        <f t="shared" si="52"/>
        <v>71</v>
      </c>
      <c r="B245" s="167">
        <v>13</v>
      </c>
      <c r="C245" s="21" t="s">
        <v>165</v>
      </c>
      <c r="D245" s="95">
        <v>2012</v>
      </c>
      <c r="E245" s="117">
        <v>30</v>
      </c>
      <c r="F245" s="117">
        <v>30</v>
      </c>
      <c r="G245" s="76">
        <f t="shared" si="53"/>
        <v>0.42253521126760563</v>
      </c>
      <c r="H245" s="76">
        <f t="shared" si="46"/>
        <v>1</v>
      </c>
    </row>
    <row r="246" spans="1:349" ht="26.25" thickBot="1" x14ac:dyDescent="0.3">
      <c r="A246" s="18">
        <f t="shared" si="52"/>
        <v>71</v>
      </c>
      <c r="B246" s="167"/>
      <c r="C246" s="21" t="s">
        <v>166</v>
      </c>
      <c r="D246" s="95">
        <v>2012</v>
      </c>
      <c r="E246" s="117">
        <v>20</v>
      </c>
      <c r="F246" s="117">
        <v>20</v>
      </c>
      <c r="G246" s="76">
        <f t="shared" si="53"/>
        <v>0.28169014084507044</v>
      </c>
      <c r="H246" s="76">
        <f t="shared" ref="H246:H251" si="54">IF(ISERR(F246/E246),0,IF(ABS(F246)&gt;ABS(E246),"проверь поле F",MIN(ABS(F246/E246),1)))</f>
        <v>1</v>
      </c>
    </row>
    <row r="247" spans="1:349" ht="15.75" thickBot="1" x14ac:dyDescent="0.3">
      <c r="A247" s="18">
        <f t="shared" si="52"/>
        <v>71</v>
      </c>
      <c r="B247" s="167"/>
      <c r="C247" s="36" t="s">
        <v>76</v>
      </c>
      <c r="D247" s="37"/>
      <c r="E247" s="84">
        <f>SUM(E245:E246)</f>
        <v>50</v>
      </c>
      <c r="F247" s="84">
        <f>SUM(F245:F246)</f>
        <v>50</v>
      </c>
      <c r="G247" s="77">
        <f t="shared" si="53"/>
        <v>0.70422535211267601</v>
      </c>
      <c r="H247" s="77">
        <f t="shared" si="54"/>
        <v>1</v>
      </c>
    </row>
    <row r="248" spans="1:349" ht="26.25" thickBot="1" x14ac:dyDescent="0.3">
      <c r="A248" s="18">
        <f t="shared" si="52"/>
        <v>71</v>
      </c>
      <c r="B248" s="95">
        <v>14</v>
      </c>
      <c r="C248" s="38" t="s">
        <v>102</v>
      </c>
      <c r="D248" s="64">
        <v>2004</v>
      </c>
      <c r="E248" s="118">
        <v>50</v>
      </c>
      <c r="F248" s="118">
        <v>30</v>
      </c>
      <c r="G248" s="77">
        <f t="shared" si="53"/>
        <v>0.70422535211267601</v>
      </c>
      <c r="H248" s="77">
        <f t="shared" si="54"/>
        <v>0.6</v>
      </c>
    </row>
    <row r="249" spans="1:349" ht="15.75" thickBot="1" x14ac:dyDescent="0.3">
      <c r="A249" s="41">
        <f t="shared" si="52"/>
        <v>71</v>
      </c>
      <c r="B249" s="58"/>
      <c r="C249" s="41" t="s">
        <v>103</v>
      </c>
      <c r="D249" s="59"/>
      <c r="E249" s="57">
        <f>SUM(E229,E230,E231,E232,E235,E238,E239,E240,E241,E242,E243,E244,E247,E248)</f>
        <v>559</v>
      </c>
      <c r="F249" s="57">
        <f>SUM(F229,F230,F231,F232,F235,F238,F239,F240,F241,F242,F243,F244,F247,F248)</f>
        <v>474</v>
      </c>
      <c r="G249" s="78">
        <f>SUM(G229,G230,G231,G232,G235,G238,G239,G240,G241,G242,G243,G244,G247,G248)/14</f>
        <v>0.56237424547283699</v>
      </c>
      <c r="H249" s="78">
        <f t="shared" si="54"/>
        <v>0.84794275491949911</v>
      </c>
    </row>
    <row r="250" spans="1:349" ht="15.75" thickBot="1" x14ac:dyDescent="0.3">
      <c r="A250" s="120">
        <f>SUM(A225,A249)</f>
        <v>141</v>
      </c>
      <c r="B250" s="121"/>
      <c r="C250" s="122" t="s">
        <v>104</v>
      </c>
      <c r="D250" s="123"/>
      <c r="E250" s="124">
        <f>SUM(E249,E225)</f>
        <v>1204</v>
      </c>
      <c r="F250" s="124">
        <f>SUM(F249,F225)</f>
        <v>1054</v>
      </c>
      <c r="G250" s="125">
        <f>SUM(G249,G225)/2</f>
        <v>0.59547283702213283</v>
      </c>
      <c r="H250" s="125">
        <f t="shared" si="54"/>
        <v>0.87541528239202659</v>
      </c>
    </row>
    <row r="251" spans="1:349" ht="15.75" thickBot="1" x14ac:dyDescent="0.3">
      <c r="A251" s="60">
        <f>A66+A199+A250</f>
        <v>1013</v>
      </c>
      <c r="B251" s="61"/>
      <c r="C251" s="60" t="s">
        <v>105</v>
      </c>
      <c r="D251" s="62"/>
      <c r="E251" s="63">
        <f>SUM(E250,E199,E66)</f>
        <v>8203</v>
      </c>
      <c r="F251" s="63">
        <f>SUM(F250,F199,F66)</f>
        <v>7426</v>
      </c>
      <c r="G251" s="81">
        <f>SUM(G250,G199,G66)/3</f>
        <v>0.62381391114494888</v>
      </c>
      <c r="H251" s="81">
        <f t="shared" si="54"/>
        <v>0.90527855662562473</v>
      </c>
    </row>
    <row r="252" spans="1:349" ht="15.75" thickBot="1" x14ac:dyDescent="0.3">
      <c r="A252" s="26"/>
      <c r="B252" s="177" t="s">
        <v>106</v>
      </c>
      <c r="C252" s="177"/>
      <c r="D252" s="177"/>
      <c r="E252" s="177"/>
      <c r="F252" s="177"/>
      <c r="G252" s="177"/>
      <c r="H252" s="177"/>
    </row>
    <row r="253" spans="1:349" ht="55.5" customHeight="1" thickBot="1" x14ac:dyDescent="0.3">
      <c r="A253" s="177" t="s">
        <v>107</v>
      </c>
      <c r="B253" s="177"/>
      <c r="C253" s="72"/>
      <c r="D253" s="31"/>
      <c r="E253" s="27" t="s">
        <v>108</v>
      </c>
      <c r="F253" s="27" t="s">
        <v>109</v>
      </c>
      <c r="G253" s="76" t="s">
        <v>110</v>
      </c>
      <c r="H253" s="76" t="s">
        <v>111</v>
      </c>
    </row>
    <row r="254" spans="1:349" ht="15.75" thickBot="1" x14ac:dyDescent="0.3">
      <c r="A254" s="160">
        <f>A66</f>
        <v>415</v>
      </c>
      <c r="B254" s="161"/>
      <c r="C254" s="132" t="s">
        <v>227</v>
      </c>
      <c r="D254" s="133"/>
      <c r="E254" s="134">
        <f>E66</f>
        <v>2135</v>
      </c>
      <c r="F254" s="134">
        <f>F66</f>
        <v>2051</v>
      </c>
      <c r="G254" s="135">
        <f>G66</f>
        <v>0.54369494751429248</v>
      </c>
      <c r="H254" s="135">
        <f>H66</f>
        <v>0.96065573770491808</v>
      </c>
    </row>
    <row r="255" spans="1:349" ht="15.75" thickBot="1" x14ac:dyDescent="0.3">
      <c r="A255" s="160">
        <f>A199</f>
        <v>457</v>
      </c>
      <c r="B255" s="161"/>
      <c r="C255" s="132" t="s">
        <v>228</v>
      </c>
      <c r="D255" s="133"/>
      <c r="E255" s="134">
        <f>E199</f>
        <v>4864</v>
      </c>
      <c r="F255" s="134">
        <f>F199</f>
        <v>4321</v>
      </c>
      <c r="G255" s="135">
        <f>G199</f>
        <v>0.73227394889842146</v>
      </c>
      <c r="H255" s="135">
        <f>H199</f>
        <v>0.88836348684210531</v>
      </c>
    </row>
    <row r="256" spans="1:349" ht="17.25" thickBot="1" x14ac:dyDescent="0.3">
      <c r="A256" s="160">
        <f>A250</f>
        <v>141</v>
      </c>
      <c r="B256" s="161"/>
      <c r="C256" s="132" t="s">
        <v>229</v>
      </c>
      <c r="D256" s="133"/>
      <c r="E256" s="134">
        <f>E250</f>
        <v>1204</v>
      </c>
      <c r="F256" s="134">
        <f>F250</f>
        <v>1054</v>
      </c>
      <c r="G256" s="135">
        <f>G250</f>
        <v>0.59547283702213283</v>
      </c>
      <c r="H256" s="135">
        <f>H250</f>
        <v>0.87541528239202659</v>
      </c>
      <c r="I256" s="12"/>
      <c r="J256" s="12"/>
      <c r="K256" s="12"/>
      <c r="L256" s="151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  <c r="IS256" s="12"/>
      <c r="IT256" s="12"/>
      <c r="IU256" s="12"/>
      <c r="IV256" s="12"/>
      <c r="IW256" s="12"/>
      <c r="IX256" s="12"/>
      <c r="IY256" s="12"/>
      <c r="IZ256" s="12"/>
      <c r="JA256" s="12"/>
      <c r="JB256" s="12"/>
      <c r="JC256" s="12"/>
      <c r="JD256" s="12"/>
      <c r="JE256" s="12"/>
      <c r="JF256" s="12"/>
      <c r="JG256" s="12"/>
      <c r="JH256" s="12"/>
      <c r="JI256" s="12"/>
      <c r="JJ256" s="12"/>
      <c r="JK256" s="12"/>
      <c r="JL256" s="12"/>
      <c r="JM256" s="12"/>
      <c r="JN256" s="12"/>
      <c r="JO256" s="12"/>
      <c r="JP256" s="12"/>
      <c r="JQ256" s="12"/>
      <c r="JR256" s="12"/>
      <c r="JS256" s="12"/>
      <c r="JT256" s="12"/>
      <c r="JU256" s="12"/>
      <c r="JV256" s="12"/>
      <c r="JW256" s="12"/>
      <c r="JX256" s="12"/>
      <c r="JY256" s="12"/>
      <c r="JZ256" s="12"/>
      <c r="KA256" s="12"/>
      <c r="KB256" s="12"/>
      <c r="KC256" s="12"/>
      <c r="KD256" s="12"/>
      <c r="KE256" s="12"/>
      <c r="KF256" s="12"/>
      <c r="KG256" s="12"/>
      <c r="KH256" s="12"/>
      <c r="KI256" s="12"/>
      <c r="KJ256" s="12"/>
      <c r="KK256" s="12"/>
      <c r="KL256" s="12"/>
      <c r="KM256" s="12"/>
      <c r="KN256" s="12"/>
      <c r="KO256" s="12"/>
      <c r="KP256" s="12"/>
      <c r="KQ256" s="12"/>
      <c r="KR256" s="12"/>
      <c r="KS256" s="12"/>
      <c r="KT256" s="12"/>
      <c r="KU256" s="12"/>
      <c r="KV256" s="12"/>
      <c r="KW256" s="12"/>
      <c r="KX256" s="12"/>
      <c r="KY256" s="12"/>
      <c r="KZ256" s="12"/>
      <c r="LA256" s="12"/>
      <c r="LB256" s="12"/>
      <c r="LC256" s="12"/>
      <c r="LD256" s="12"/>
      <c r="LE256" s="12"/>
      <c r="LF256" s="12"/>
      <c r="LG256" s="12"/>
      <c r="LH256" s="12"/>
      <c r="LI256" s="12"/>
      <c r="LJ256" s="12"/>
      <c r="LK256" s="12"/>
      <c r="LL256" s="12"/>
      <c r="LM256" s="12"/>
      <c r="LN256" s="12"/>
      <c r="LO256" s="12"/>
      <c r="LP256" s="12"/>
      <c r="LQ256" s="12"/>
      <c r="LR256" s="12"/>
      <c r="LS256" s="12"/>
      <c r="LT256" s="12"/>
      <c r="LU256" s="12"/>
      <c r="LV256" s="12"/>
      <c r="LW256" s="12"/>
      <c r="LX256" s="12"/>
      <c r="LY256" s="12"/>
      <c r="LZ256" s="12"/>
      <c r="MA256" s="12"/>
      <c r="MB256" s="12"/>
      <c r="MC256" s="12"/>
      <c r="MD256" s="12"/>
      <c r="ME256" s="12"/>
      <c r="MF256" s="12"/>
      <c r="MG256" s="12"/>
      <c r="MH256" s="12"/>
      <c r="MI256" s="12"/>
      <c r="MJ256" s="12"/>
      <c r="MK256" s="12"/>
    </row>
    <row r="257" spans="1:349" ht="17.25" thickBot="1" x14ac:dyDescent="0.3">
      <c r="A257" s="162">
        <f>A254+A255+A256</f>
        <v>1013</v>
      </c>
      <c r="B257" s="163"/>
      <c r="C257" s="90" t="s">
        <v>112</v>
      </c>
      <c r="D257" s="91"/>
      <c r="E257" s="92">
        <f>SUM(E254:E256)</f>
        <v>8203</v>
      </c>
      <c r="F257" s="92">
        <f>SUM(F254:F256)</f>
        <v>7426</v>
      </c>
      <c r="G257" s="93">
        <f>(G254+G255+G256)/3</f>
        <v>0.623813911144949</v>
      </c>
      <c r="H257" s="93">
        <f>IF(ISERR(F257/E257),0,IF(ABS(F257)&gt;ABS(E257),"проверь поле F",MIN(ABS(F257/E257),1)))</f>
        <v>0.90527855662562473</v>
      </c>
      <c r="I257" s="12"/>
      <c r="J257" s="12"/>
      <c r="K257" s="12"/>
      <c r="L257" s="151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  <c r="IT257" s="12"/>
      <c r="IU257" s="12"/>
      <c r="IV257" s="12"/>
      <c r="IW257" s="12"/>
      <c r="IX257" s="12"/>
      <c r="IY257" s="12"/>
      <c r="IZ257" s="12"/>
      <c r="JA257" s="12"/>
      <c r="JB257" s="12"/>
      <c r="JC257" s="12"/>
      <c r="JD257" s="12"/>
      <c r="JE257" s="12"/>
      <c r="JF257" s="12"/>
      <c r="JG257" s="12"/>
      <c r="JH257" s="12"/>
      <c r="JI257" s="12"/>
      <c r="JJ257" s="12"/>
      <c r="JK257" s="12"/>
      <c r="JL257" s="12"/>
      <c r="JM257" s="12"/>
      <c r="JN257" s="12"/>
      <c r="JO257" s="12"/>
      <c r="JP257" s="12"/>
      <c r="JQ257" s="12"/>
      <c r="JR257" s="12"/>
      <c r="JS257" s="12"/>
      <c r="JT257" s="12"/>
      <c r="JU257" s="12"/>
      <c r="JV257" s="12"/>
      <c r="JW257" s="12"/>
      <c r="JX257" s="12"/>
      <c r="JY257" s="12"/>
      <c r="JZ257" s="12"/>
      <c r="KA257" s="12"/>
      <c r="KB257" s="12"/>
      <c r="KC257" s="12"/>
      <c r="KD257" s="12"/>
      <c r="KE257" s="12"/>
      <c r="KF257" s="12"/>
      <c r="KG257" s="12"/>
      <c r="KH257" s="12"/>
      <c r="KI257" s="12"/>
      <c r="KJ257" s="12"/>
      <c r="KK257" s="12"/>
      <c r="KL257" s="12"/>
      <c r="KM257" s="12"/>
      <c r="KN257" s="12"/>
      <c r="KO257" s="12"/>
      <c r="KP257" s="12"/>
      <c r="KQ257" s="12"/>
      <c r="KR257" s="12"/>
      <c r="KS257" s="12"/>
      <c r="KT257" s="12"/>
      <c r="KU257" s="12"/>
      <c r="KV257" s="12"/>
      <c r="KW257" s="12"/>
      <c r="KX257" s="12"/>
      <c r="KY257" s="12"/>
      <c r="KZ257" s="12"/>
      <c r="LA257" s="12"/>
      <c r="LB257" s="12"/>
      <c r="LC257" s="12"/>
      <c r="LD257" s="12"/>
      <c r="LE257" s="12"/>
      <c r="LF257" s="12"/>
      <c r="LG257" s="12"/>
      <c r="LH257" s="12"/>
      <c r="LI257" s="12"/>
      <c r="LJ257" s="12"/>
      <c r="LK257" s="12"/>
      <c r="LL257" s="12"/>
      <c r="LM257" s="12"/>
      <c r="LN257" s="12"/>
      <c r="LO257" s="12"/>
      <c r="LP257" s="12"/>
      <c r="LQ257" s="12"/>
      <c r="LR257" s="12"/>
      <c r="LS257" s="12"/>
      <c r="LT257" s="12"/>
      <c r="LU257" s="12"/>
      <c r="LV257" s="12"/>
      <c r="LW257" s="12"/>
      <c r="LX257" s="12"/>
      <c r="LY257" s="12"/>
      <c r="LZ257" s="12"/>
      <c r="MA257" s="12"/>
      <c r="MB257" s="12"/>
      <c r="MC257" s="12"/>
      <c r="MD257" s="12"/>
      <c r="ME257" s="12"/>
      <c r="MF257" s="12"/>
      <c r="MG257" s="12"/>
      <c r="MH257" s="12"/>
      <c r="MI257" s="12"/>
      <c r="MJ257" s="12"/>
      <c r="MK257" s="12"/>
    </row>
    <row r="258" spans="1:349" ht="16.5" x14ac:dyDescent="0.25">
      <c r="A258" s="3"/>
      <c r="B258" s="14"/>
      <c r="C258" s="32"/>
      <c r="D258" s="32"/>
      <c r="E258" s="86"/>
      <c r="F258" s="86"/>
      <c r="G258" s="82"/>
      <c r="H258" s="82"/>
      <c r="I258" s="13"/>
      <c r="J258" s="13"/>
      <c r="K258" s="13"/>
      <c r="L258" s="152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  <c r="IN258" s="13"/>
      <c r="IO258" s="13"/>
      <c r="IP258" s="13"/>
      <c r="IQ258" s="13"/>
      <c r="IR258" s="13"/>
      <c r="IS258" s="13"/>
      <c r="IT258" s="13"/>
      <c r="IU258" s="13"/>
      <c r="IV258" s="13"/>
      <c r="IW258" s="13"/>
      <c r="IX258" s="13"/>
      <c r="IY258" s="13"/>
      <c r="IZ258" s="13"/>
      <c r="JA258" s="13"/>
      <c r="JB258" s="13"/>
      <c r="JC258" s="13"/>
      <c r="JD258" s="13"/>
      <c r="JE258" s="13"/>
      <c r="JF258" s="13"/>
      <c r="JG258" s="13"/>
      <c r="JH258" s="13"/>
      <c r="JI258" s="13"/>
      <c r="JJ258" s="13"/>
      <c r="JK258" s="13"/>
      <c r="JL258" s="13"/>
      <c r="JM258" s="13"/>
      <c r="JN258" s="13"/>
      <c r="JO258" s="13"/>
      <c r="JP258" s="13"/>
      <c r="JQ258" s="13"/>
      <c r="JR258" s="13"/>
      <c r="JS258" s="13"/>
      <c r="JT258" s="13"/>
      <c r="JU258" s="13"/>
      <c r="JV258" s="13"/>
      <c r="JW258" s="13"/>
      <c r="JX258" s="13"/>
      <c r="JY258" s="13"/>
      <c r="JZ258" s="13"/>
      <c r="KA258" s="13"/>
      <c r="KB258" s="13"/>
      <c r="KC258" s="13"/>
      <c r="KD258" s="13"/>
      <c r="KE258" s="13"/>
      <c r="KF258" s="13"/>
      <c r="KG258" s="13"/>
      <c r="KH258" s="13"/>
      <c r="KI258" s="13"/>
      <c r="KJ258" s="13"/>
      <c r="KK258" s="13"/>
      <c r="KL258" s="13"/>
      <c r="KM258" s="13"/>
      <c r="KN258" s="13"/>
      <c r="KO258" s="13"/>
      <c r="KP258" s="13"/>
      <c r="KQ258" s="13"/>
      <c r="KR258" s="13"/>
      <c r="KS258" s="13"/>
      <c r="KT258" s="13"/>
      <c r="KU258" s="13"/>
      <c r="KV258" s="13"/>
      <c r="KW258" s="13"/>
      <c r="KX258" s="13"/>
      <c r="KY258" s="13"/>
      <c r="KZ258" s="13"/>
      <c r="LA258" s="13"/>
      <c r="LB258" s="13"/>
      <c r="LC258" s="13"/>
      <c r="LD258" s="13"/>
      <c r="LE258" s="13"/>
      <c r="LF258" s="13"/>
      <c r="LG258" s="13"/>
      <c r="LH258" s="13"/>
      <c r="LI258" s="13"/>
      <c r="LJ258" s="13"/>
      <c r="LK258" s="13"/>
      <c r="LL258" s="13"/>
      <c r="LM258" s="13"/>
      <c r="LN258" s="13"/>
      <c r="LO258" s="13"/>
      <c r="LP258" s="13"/>
      <c r="LQ258" s="13"/>
      <c r="LR258" s="13"/>
      <c r="LS258" s="13"/>
      <c r="LT258" s="13"/>
      <c r="LU258" s="13"/>
      <c r="LV258" s="13"/>
      <c r="LW258" s="13"/>
      <c r="LX258" s="13"/>
      <c r="LY258" s="13"/>
      <c r="LZ258" s="13"/>
      <c r="MA258" s="13"/>
      <c r="MB258" s="13"/>
      <c r="MC258" s="13"/>
      <c r="MD258" s="13"/>
      <c r="ME258" s="13"/>
      <c r="MF258" s="13"/>
      <c r="MG258" s="13"/>
      <c r="MH258" s="13"/>
      <c r="MI258" s="13"/>
      <c r="MJ258" s="13"/>
      <c r="MK258" s="13"/>
    </row>
    <row r="259" spans="1:349" ht="16.5" x14ac:dyDescent="0.25">
      <c r="A259" s="3"/>
      <c r="B259" s="14"/>
      <c r="C259" s="32"/>
      <c r="D259" s="32"/>
      <c r="E259" s="86"/>
      <c r="F259" s="86"/>
      <c r="G259" s="82"/>
      <c r="H259" s="82"/>
      <c r="I259" s="13"/>
      <c r="J259" s="13"/>
      <c r="K259" s="13"/>
      <c r="L259" s="152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  <c r="IQ259" s="13"/>
      <c r="IR259" s="13"/>
      <c r="IS259" s="13"/>
      <c r="IT259" s="13"/>
      <c r="IU259" s="13"/>
      <c r="IV259" s="13"/>
      <c r="IW259" s="13"/>
      <c r="IX259" s="13"/>
      <c r="IY259" s="13"/>
      <c r="IZ259" s="13"/>
      <c r="JA259" s="13"/>
      <c r="JB259" s="13"/>
      <c r="JC259" s="13"/>
      <c r="JD259" s="13"/>
      <c r="JE259" s="13"/>
      <c r="JF259" s="13"/>
      <c r="JG259" s="13"/>
      <c r="JH259" s="13"/>
      <c r="JI259" s="13"/>
      <c r="JJ259" s="13"/>
      <c r="JK259" s="13"/>
      <c r="JL259" s="13"/>
      <c r="JM259" s="13"/>
      <c r="JN259" s="13"/>
      <c r="JO259" s="13"/>
      <c r="JP259" s="13"/>
      <c r="JQ259" s="13"/>
      <c r="JR259" s="13"/>
      <c r="JS259" s="13"/>
      <c r="JT259" s="13"/>
      <c r="JU259" s="13"/>
      <c r="JV259" s="13"/>
      <c r="JW259" s="13"/>
      <c r="JX259" s="13"/>
      <c r="JY259" s="13"/>
      <c r="JZ259" s="13"/>
      <c r="KA259" s="13"/>
      <c r="KB259" s="13"/>
      <c r="KC259" s="13"/>
      <c r="KD259" s="13"/>
      <c r="KE259" s="13"/>
      <c r="KF259" s="13"/>
      <c r="KG259" s="13"/>
      <c r="KH259" s="13"/>
      <c r="KI259" s="13"/>
      <c r="KJ259" s="13"/>
      <c r="KK259" s="13"/>
      <c r="KL259" s="13"/>
      <c r="KM259" s="13"/>
      <c r="KN259" s="13"/>
      <c r="KO259" s="13"/>
      <c r="KP259" s="13"/>
      <c r="KQ259" s="13"/>
      <c r="KR259" s="13"/>
      <c r="KS259" s="13"/>
      <c r="KT259" s="13"/>
      <c r="KU259" s="13"/>
      <c r="KV259" s="13"/>
      <c r="KW259" s="13"/>
      <c r="KX259" s="13"/>
      <c r="KY259" s="13"/>
      <c r="KZ259" s="13"/>
      <c r="LA259" s="13"/>
      <c r="LB259" s="13"/>
      <c r="LC259" s="13"/>
      <c r="LD259" s="13"/>
      <c r="LE259" s="13"/>
      <c r="LF259" s="13"/>
      <c r="LG259" s="13"/>
      <c r="LH259" s="13"/>
      <c r="LI259" s="13"/>
      <c r="LJ259" s="13"/>
      <c r="LK259" s="13"/>
      <c r="LL259" s="13"/>
      <c r="LM259" s="13"/>
      <c r="LN259" s="13"/>
      <c r="LO259" s="13"/>
      <c r="LP259" s="13"/>
      <c r="LQ259" s="13"/>
      <c r="LR259" s="13"/>
      <c r="LS259" s="13"/>
      <c r="LT259" s="13"/>
      <c r="LU259" s="13"/>
      <c r="LV259" s="13"/>
      <c r="LW259" s="13"/>
      <c r="LX259" s="13"/>
      <c r="LY259" s="13"/>
      <c r="LZ259" s="13"/>
      <c r="MA259" s="13"/>
      <c r="MB259" s="13"/>
      <c r="MC259" s="13"/>
      <c r="MD259" s="13"/>
      <c r="ME259" s="13"/>
      <c r="MF259" s="13"/>
      <c r="MG259" s="13"/>
      <c r="MH259" s="13"/>
      <c r="MI259" s="13"/>
      <c r="MJ259" s="13"/>
      <c r="MK259" s="13"/>
    </row>
    <row r="260" spans="1:349" ht="18.75" x14ac:dyDescent="0.3">
      <c r="A260" s="97" t="s">
        <v>113</v>
      </c>
      <c r="B260" s="98" t="s">
        <v>202</v>
      </c>
      <c r="C260" s="99"/>
      <c r="D260" s="98" t="s">
        <v>203</v>
      </c>
      <c r="E260" s="98"/>
      <c r="F260" s="98"/>
      <c r="G260" s="129"/>
      <c r="H260" s="129"/>
      <c r="I260" s="98"/>
      <c r="J260" s="98"/>
      <c r="K260" s="98"/>
      <c r="L260" s="153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  <c r="AX260" s="98"/>
      <c r="AY260" s="98"/>
      <c r="AZ260" s="98"/>
      <c r="BA260" s="98"/>
      <c r="BB260" s="98"/>
      <c r="BC260" s="98"/>
      <c r="BD260" s="98"/>
      <c r="BE260" s="98"/>
      <c r="BF260" s="98"/>
      <c r="BG260" s="98"/>
      <c r="BH260" s="98"/>
      <c r="BI260" s="98"/>
      <c r="BJ260" s="98"/>
      <c r="BK260" s="98"/>
      <c r="BL260" s="98"/>
      <c r="BM260" s="98"/>
      <c r="BN260" s="98"/>
      <c r="BO260" s="98"/>
      <c r="BP260" s="98"/>
      <c r="BQ260" s="98"/>
      <c r="BR260" s="98"/>
      <c r="BS260" s="98"/>
      <c r="BT260" s="98"/>
      <c r="BU260" s="98"/>
      <c r="BV260" s="98"/>
      <c r="BW260" s="98"/>
      <c r="BX260" s="98"/>
      <c r="BY260" s="98"/>
      <c r="BZ260" s="98"/>
      <c r="CA260" s="98"/>
      <c r="CB260" s="98"/>
      <c r="CC260" s="98"/>
      <c r="CD260" s="98"/>
      <c r="CE260" s="98"/>
      <c r="CF260" s="98"/>
      <c r="CG260" s="98"/>
      <c r="CH260" s="98"/>
      <c r="CI260" s="98"/>
      <c r="CJ260" s="98"/>
      <c r="CK260" s="98"/>
      <c r="CL260" s="98"/>
      <c r="CM260" s="98"/>
      <c r="CN260" s="98"/>
      <c r="CO260" s="98"/>
      <c r="CP260" s="98"/>
      <c r="CQ260" s="98"/>
      <c r="CR260" s="98"/>
      <c r="CS260" s="98"/>
      <c r="CT260" s="98"/>
      <c r="CU260" s="98"/>
      <c r="CV260" s="98"/>
      <c r="CW260" s="98"/>
      <c r="CX260" s="98"/>
      <c r="CY260" s="98"/>
      <c r="CZ260" s="98"/>
      <c r="DA260" s="98"/>
      <c r="DB260" s="98"/>
      <c r="DC260" s="98"/>
      <c r="DD260" s="98"/>
      <c r="DE260" s="98"/>
      <c r="DF260" s="98"/>
      <c r="DG260" s="98"/>
      <c r="DH260" s="98"/>
      <c r="DI260" s="98"/>
      <c r="DJ260" s="98"/>
      <c r="DK260" s="98"/>
      <c r="DL260" s="98"/>
      <c r="DM260" s="98"/>
      <c r="DN260" s="98"/>
      <c r="DO260" s="98"/>
      <c r="DP260" s="98"/>
      <c r="DQ260" s="98"/>
      <c r="DR260" s="98"/>
      <c r="DS260" s="98"/>
      <c r="DT260" s="98"/>
      <c r="DU260" s="98"/>
      <c r="DV260" s="98"/>
      <c r="DW260" s="98"/>
      <c r="DX260" s="98"/>
      <c r="DY260" s="98"/>
      <c r="DZ260" s="98"/>
      <c r="EA260" s="98"/>
      <c r="EB260" s="98"/>
      <c r="EC260" s="98"/>
      <c r="ED260" s="98"/>
      <c r="EE260" s="98"/>
      <c r="EF260" s="98"/>
      <c r="EG260" s="98"/>
      <c r="EH260" s="98"/>
      <c r="EI260" s="98"/>
      <c r="EJ260" s="98"/>
      <c r="EK260" s="98"/>
      <c r="EL260" s="98"/>
      <c r="EM260" s="98"/>
      <c r="EN260" s="98"/>
      <c r="EO260" s="98"/>
      <c r="EP260" s="98"/>
      <c r="EQ260" s="98"/>
      <c r="ER260" s="98"/>
      <c r="ES260" s="98"/>
      <c r="ET260" s="98"/>
      <c r="EU260" s="98"/>
      <c r="EV260" s="98"/>
      <c r="EW260" s="98"/>
      <c r="EX260" s="98"/>
      <c r="EY260" s="98"/>
      <c r="EZ260" s="98"/>
      <c r="FA260" s="98"/>
      <c r="FB260" s="98"/>
      <c r="FC260" s="98"/>
      <c r="FD260" s="98"/>
      <c r="FE260" s="98"/>
      <c r="FF260" s="98"/>
      <c r="FG260" s="98"/>
      <c r="FH260" s="98"/>
      <c r="FI260" s="98"/>
      <c r="FJ260" s="98"/>
      <c r="FK260" s="98"/>
      <c r="FL260" s="98"/>
      <c r="FM260" s="98"/>
      <c r="FN260" s="98"/>
      <c r="FO260" s="98"/>
      <c r="FP260" s="98"/>
      <c r="FQ260" s="98"/>
      <c r="FR260" s="98"/>
      <c r="FS260" s="98"/>
      <c r="FT260" s="98"/>
      <c r="FU260" s="98"/>
      <c r="FV260" s="98"/>
      <c r="FW260" s="98"/>
      <c r="FX260" s="98"/>
      <c r="FY260" s="98"/>
      <c r="FZ260" s="98"/>
      <c r="GA260" s="98"/>
      <c r="GB260" s="98"/>
      <c r="GC260" s="98"/>
      <c r="GD260" s="98"/>
      <c r="GE260" s="98"/>
      <c r="GF260" s="98"/>
      <c r="GG260" s="98"/>
      <c r="GH260" s="98"/>
      <c r="GI260" s="98"/>
      <c r="GJ260" s="98"/>
      <c r="GK260" s="98"/>
      <c r="GL260" s="98"/>
      <c r="GM260" s="98"/>
      <c r="GN260" s="98"/>
      <c r="GO260" s="98"/>
      <c r="GP260" s="98"/>
      <c r="GQ260" s="98"/>
      <c r="GR260" s="98"/>
      <c r="GS260" s="98"/>
      <c r="GT260" s="98"/>
      <c r="GU260" s="98"/>
      <c r="GV260" s="98"/>
      <c r="GW260" s="98"/>
      <c r="GX260" s="98"/>
      <c r="GY260" s="98"/>
      <c r="GZ260" s="98"/>
      <c r="HA260" s="98"/>
      <c r="HB260" s="98"/>
      <c r="HC260" s="98"/>
      <c r="HD260" s="98"/>
      <c r="HE260" s="98"/>
      <c r="HF260" s="98"/>
      <c r="HG260" s="98"/>
      <c r="HH260" s="98"/>
      <c r="HI260" s="98"/>
      <c r="HJ260" s="98"/>
      <c r="HK260" s="98"/>
      <c r="HL260" s="98"/>
      <c r="HM260" s="98"/>
      <c r="HN260" s="98"/>
      <c r="HO260" s="98"/>
      <c r="HP260" s="98"/>
      <c r="HQ260" s="98"/>
      <c r="HR260" s="98"/>
      <c r="HS260" s="98"/>
      <c r="HT260" s="98"/>
      <c r="HU260" s="98"/>
      <c r="HV260" s="98"/>
      <c r="HW260" s="98"/>
      <c r="HX260" s="98"/>
      <c r="HY260" s="98"/>
      <c r="HZ260" s="98"/>
      <c r="IA260" s="98"/>
      <c r="IB260" s="98"/>
      <c r="IC260" s="98"/>
      <c r="ID260" s="98"/>
      <c r="IE260" s="98"/>
      <c r="IF260" s="98"/>
      <c r="IG260" s="98"/>
      <c r="IH260" s="98"/>
      <c r="II260" s="98"/>
      <c r="IJ260" s="98"/>
      <c r="IK260" s="98"/>
      <c r="IL260" s="98"/>
      <c r="IM260" s="98"/>
      <c r="IN260" s="98"/>
      <c r="IO260" s="98"/>
      <c r="IP260" s="98"/>
      <c r="IQ260" s="98"/>
      <c r="IR260" s="98"/>
      <c r="IS260" s="98"/>
      <c r="IT260" s="98"/>
      <c r="IU260" s="98"/>
      <c r="IV260" s="98"/>
      <c r="IW260" s="98"/>
      <c r="IX260" s="98"/>
      <c r="IY260" s="98"/>
      <c r="IZ260" s="98"/>
      <c r="JA260" s="98"/>
      <c r="JB260" s="98"/>
      <c r="JC260" s="98"/>
      <c r="JD260" s="98"/>
      <c r="JE260" s="98"/>
      <c r="JF260" s="98"/>
      <c r="JG260" s="98"/>
      <c r="JH260" s="98"/>
      <c r="JI260" s="98"/>
      <c r="JJ260" s="98"/>
      <c r="JK260" s="98"/>
      <c r="JL260" s="98"/>
      <c r="JM260" s="98"/>
      <c r="JN260" s="98"/>
      <c r="JO260" s="98"/>
      <c r="JP260" s="98"/>
      <c r="JQ260" s="98"/>
      <c r="JR260" s="98"/>
      <c r="JS260" s="98"/>
      <c r="JT260" s="98"/>
      <c r="JU260" s="98"/>
      <c r="JV260" s="98"/>
      <c r="JW260" s="98"/>
      <c r="JX260" s="98"/>
      <c r="JY260" s="98"/>
      <c r="JZ260" s="98"/>
      <c r="KA260" s="98"/>
      <c r="KB260" s="98"/>
      <c r="KC260" s="98"/>
      <c r="KD260" s="98"/>
      <c r="KE260" s="98"/>
      <c r="KF260" s="98"/>
      <c r="KG260" s="98"/>
      <c r="KH260" s="98"/>
      <c r="KI260" s="98"/>
      <c r="KJ260" s="98"/>
      <c r="KK260" s="98"/>
      <c r="KL260" s="98"/>
      <c r="KM260" s="98"/>
      <c r="KN260" s="98"/>
      <c r="KO260" s="98"/>
      <c r="KP260" s="98"/>
      <c r="KQ260" s="98"/>
      <c r="KR260" s="98"/>
      <c r="KS260" s="98"/>
      <c r="KT260" s="98"/>
      <c r="KU260" s="98"/>
      <c r="KV260" s="98"/>
      <c r="KW260" s="98"/>
      <c r="KX260" s="98"/>
      <c r="KY260" s="98"/>
      <c r="KZ260" s="98"/>
      <c r="LA260" s="98"/>
      <c r="LB260" s="98"/>
      <c r="LC260" s="98"/>
      <c r="LD260" s="98"/>
      <c r="LE260" s="98"/>
      <c r="LF260" s="98"/>
      <c r="LG260" s="98"/>
      <c r="LH260" s="98"/>
      <c r="LI260" s="98"/>
      <c r="LJ260" s="98"/>
      <c r="LK260" s="98"/>
      <c r="LL260" s="98"/>
      <c r="LM260" s="98"/>
      <c r="LN260" s="98"/>
      <c r="LO260" s="98"/>
      <c r="LP260" s="98"/>
      <c r="LQ260" s="98"/>
      <c r="LR260" s="98"/>
      <c r="LS260" s="98"/>
      <c r="LT260" s="98"/>
      <c r="LU260" s="98"/>
      <c r="LV260" s="98"/>
      <c r="LW260" s="98"/>
      <c r="LX260" s="98"/>
      <c r="LY260" s="98"/>
      <c r="LZ260" s="98"/>
      <c r="MA260" s="98"/>
      <c r="MB260" s="98"/>
      <c r="MC260" s="98"/>
      <c r="MD260" s="98"/>
      <c r="ME260" s="98"/>
      <c r="MF260" s="98"/>
      <c r="MG260" s="98"/>
      <c r="MH260" s="98"/>
      <c r="MI260" s="98"/>
      <c r="MJ260" s="98"/>
      <c r="MK260" s="98"/>
    </row>
    <row r="261" spans="1:349" ht="18.75" x14ac:dyDescent="0.3">
      <c r="A261" s="97"/>
      <c r="B261" s="98"/>
      <c r="C261" s="99" t="s">
        <v>204</v>
      </c>
      <c r="D261" s="98"/>
      <c r="E261" s="98"/>
      <c r="F261" s="98"/>
      <c r="G261" s="129" t="s">
        <v>204</v>
      </c>
      <c r="H261" s="129"/>
      <c r="I261" s="98"/>
      <c r="J261" s="98"/>
      <c r="K261" s="98"/>
      <c r="L261" s="153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  <c r="AX261" s="98"/>
      <c r="AY261" s="98"/>
      <c r="AZ261" s="98"/>
      <c r="BA261" s="98"/>
      <c r="BB261" s="98"/>
      <c r="BC261" s="98"/>
      <c r="BD261" s="98"/>
      <c r="BE261" s="98"/>
      <c r="BF261" s="98"/>
      <c r="BG261" s="98"/>
      <c r="BH261" s="98"/>
      <c r="BI261" s="98"/>
      <c r="BJ261" s="98"/>
      <c r="BK261" s="98"/>
      <c r="BL261" s="98"/>
      <c r="BM261" s="98"/>
      <c r="BN261" s="98"/>
      <c r="BO261" s="98"/>
      <c r="BP261" s="98"/>
      <c r="BQ261" s="98"/>
      <c r="BR261" s="98"/>
      <c r="BS261" s="98"/>
      <c r="BT261" s="98"/>
      <c r="BU261" s="98"/>
      <c r="BV261" s="98"/>
      <c r="BW261" s="98"/>
      <c r="BX261" s="98"/>
      <c r="BY261" s="98"/>
      <c r="BZ261" s="98"/>
      <c r="CA261" s="98"/>
      <c r="CB261" s="98"/>
      <c r="CC261" s="98"/>
      <c r="CD261" s="98"/>
      <c r="CE261" s="98"/>
      <c r="CF261" s="98"/>
      <c r="CG261" s="98"/>
      <c r="CH261" s="98"/>
      <c r="CI261" s="98"/>
      <c r="CJ261" s="98"/>
      <c r="CK261" s="98"/>
      <c r="CL261" s="98"/>
      <c r="CM261" s="98"/>
      <c r="CN261" s="98"/>
      <c r="CO261" s="98"/>
      <c r="CP261" s="98"/>
      <c r="CQ261" s="98"/>
      <c r="CR261" s="98"/>
      <c r="CS261" s="98"/>
      <c r="CT261" s="98"/>
      <c r="CU261" s="98"/>
      <c r="CV261" s="98"/>
      <c r="CW261" s="98"/>
      <c r="CX261" s="98"/>
      <c r="CY261" s="98"/>
      <c r="CZ261" s="98"/>
      <c r="DA261" s="98"/>
      <c r="DB261" s="98"/>
      <c r="DC261" s="98"/>
      <c r="DD261" s="98"/>
      <c r="DE261" s="98"/>
      <c r="DF261" s="98"/>
      <c r="DG261" s="98"/>
      <c r="DH261" s="98"/>
      <c r="DI261" s="98"/>
      <c r="DJ261" s="98"/>
      <c r="DK261" s="98"/>
      <c r="DL261" s="98"/>
      <c r="DM261" s="98"/>
      <c r="DN261" s="98"/>
      <c r="DO261" s="98"/>
      <c r="DP261" s="98"/>
      <c r="DQ261" s="98"/>
      <c r="DR261" s="98"/>
      <c r="DS261" s="98"/>
      <c r="DT261" s="98"/>
      <c r="DU261" s="98"/>
      <c r="DV261" s="98"/>
      <c r="DW261" s="98"/>
      <c r="DX261" s="98"/>
      <c r="DY261" s="98"/>
      <c r="DZ261" s="98"/>
      <c r="EA261" s="98"/>
      <c r="EB261" s="98"/>
      <c r="EC261" s="98"/>
      <c r="ED261" s="98"/>
      <c r="EE261" s="98"/>
      <c r="EF261" s="98"/>
      <c r="EG261" s="98"/>
      <c r="EH261" s="98"/>
      <c r="EI261" s="98"/>
      <c r="EJ261" s="98"/>
      <c r="EK261" s="98"/>
      <c r="EL261" s="98"/>
      <c r="EM261" s="98"/>
      <c r="EN261" s="98"/>
      <c r="EO261" s="98"/>
      <c r="EP261" s="98"/>
      <c r="EQ261" s="98"/>
      <c r="ER261" s="98"/>
      <c r="ES261" s="98"/>
      <c r="ET261" s="98"/>
      <c r="EU261" s="98"/>
      <c r="EV261" s="98"/>
      <c r="EW261" s="98"/>
      <c r="EX261" s="98"/>
      <c r="EY261" s="98"/>
      <c r="EZ261" s="98"/>
      <c r="FA261" s="98"/>
      <c r="FB261" s="98"/>
      <c r="FC261" s="98"/>
      <c r="FD261" s="98"/>
      <c r="FE261" s="98"/>
      <c r="FF261" s="98"/>
      <c r="FG261" s="98"/>
      <c r="FH261" s="98"/>
      <c r="FI261" s="98"/>
      <c r="FJ261" s="98"/>
      <c r="FK261" s="98"/>
      <c r="FL261" s="98"/>
      <c r="FM261" s="98"/>
      <c r="FN261" s="98"/>
      <c r="FO261" s="98"/>
      <c r="FP261" s="98"/>
      <c r="FQ261" s="98"/>
      <c r="FR261" s="98"/>
      <c r="FS261" s="98"/>
      <c r="FT261" s="98"/>
      <c r="FU261" s="98"/>
      <c r="FV261" s="98"/>
      <c r="FW261" s="98"/>
      <c r="FX261" s="98"/>
      <c r="FY261" s="98"/>
      <c r="FZ261" s="98"/>
      <c r="GA261" s="98"/>
      <c r="GB261" s="98"/>
      <c r="GC261" s="98"/>
      <c r="GD261" s="98"/>
      <c r="GE261" s="98"/>
      <c r="GF261" s="98"/>
      <c r="GG261" s="98"/>
      <c r="GH261" s="98"/>
      <c r="GI261" s="98"/>
      <c r="GJ261" s="98"/>
      <c r="GK261" s="98"/>
      <c r="GL261" s="98"/>
      <c r="GM261" s="98"/>
      <c r="GN261" s="98"/>
      <c r="GO261" s="98"/>
      <c r="GP261" s="98"/>
      <c r="GQ261" s="98"/>
      <c r="GR261" s="98"/>
      <c r="GS261" s="98"/>
      <c r="GT261" s="98"/>
      <c r="GU261" s="98"/>
      <c r="GV261" s="98"/>
      <c r="GW261" s="98"/>
      <c r="GX261" s="98"/>
      <c r="GY261" s="98"/>
      <c r="GZ261" s="98"/>
      <c r="HA261" s="98"/>
      <c r="HB261" s="98"/>
      <c r="HC261" s="98"/>
      <c r="HD261" s="98"/>
      <c r="HE261" s="98"/>
      <c r="HF261" s="98"/>
      <c r="HG261" s="98"/>
      <c r="HH261" s="98"/>
      <c r="HI261" s="98"/>
      <c r="HJ261" s="98"/>
      <c r="HK261" s="98"/>
      <c r="HL261" s="98"/>
      <c r="HM261" s="98"/>
      <c r="HN261" s="98"/>
      <c r="HO261" s="98"/>
      <c r="HP261" s="98"/>
      <c r="HQ261" s="98"/>
      <c r="HR261" s="98"/>
      <c r="HS261" s="98"/>
      <c r="HT261" s="98"/>
      <c r="HU261" s="98"/>
      <c r="HV261" s="98"/>
      <c r="HW261" s="98"/>
      <c r="HX261" s="98"/>
      <c r="HY261" s="98"/>
      <c r="HZ261" s="98"/>
      <c r="IA261" s="98"/>
      <c r="IB261" s="98"/>
      <c r="IC261" s="98"/>
      <c r="ID261" s="98"/>
      <c r="IE261" s="98"/>
      <c r="IF261" s="98"/>
      <c r="IG261" s="98"/>
      <c r="IH261" s="98"/>
      <c r="II261" s="98"/>
      <c r="IJ261" s="98"/>
      <c r="IK261" s="98"/>
      <c r="IL261" s="98"/>
      <c r="IM261" s="98"/>
      <c r="IN261" s="98"/>
      <c r="IO261" s="98"/>
      <c r="IP261" s="98"/>
      <c r="IQ261" s="98"/>
      <c r="IR261" s="98"/>
      <c r="IS261" s="98"/>
      <c r="IT261" s="98"/>
      <c r="IU261" s="98"/>
      <c r="IV261" s="98"/>
      <c r="IW261" s="98"/>
      <c r="IX261" s="98"/>
      <c r="IY261" s="98"/>
      <c r="IZ261" s="98"/>
      <c r="JA261" s="98"/>
      <c r="JB261" s="98"/>
      <c r="JC261" s="98"/>
      <c r="JD261" s="98"/>
      <c r="JE261" s="98"/>
      <c r="JF261" s="98"/>
      <c r="JG261" s="98"/>
      <c r="JH261" s="98"/>
      <c r="JI261" s="98"/>
      <c r="JJ261" s="98"/>
      <c r="JK261" s="98"/>
      <c r="JL261" s="98"/>
      <c r="JM261" s="98"/>
      <c r="JN261" s="98"/>
      <c r="JO261" s="98"/>
      <c r="JP261" s="98"/>
      <c r="JQ261" s="98"/>
      <c r="JR261" s="98"/>
      <c r="JS261" s="98"/>
      <c r="JT261" s="98"/>
      <c r="JU261" s="98"/>
      <c r="JV261" s="98"/>
      <c r="JW261" s="98"/>
      <c r="JX261" s="98"/>
      <c r="JY261" s="98"/>
      <c r="JZ261" s="98"/>
      <c r="KA261" s="98"/>
      <c r="KB261" s="98"/>
      <c r="KC261" s="98"/>
      <c r="KD261" s="98"/>
      <c r="KE261" s="98"/>
      <c r="KF261" s="98"/>
      <c r="KG261" s="98"/>
      <c r="KH261" s="98"/>
      <c r="KI261" s="98"/>
      <c r="KJ261" s="98"/>
      <c r="KK261" s="98"/>
      <c r="KL261" s="98"/>
      <c r="KM261" s="98"/>
      <c r="KN261" s="98"/>
      <c r="KO261" s="98"/>
      <c r="KP261" s="98"/>
      <c r="KQ261" s="98"/>
      <c r="KR261" s="98"/>
      <c r="KS261" s="98"/>
      <c r="KT261" s="98"/>
      <c r="KU261" s="98"/>
      <c r="KV261" s="98"/>
      <c r="KW261" s="98"/>
      <c r="KX261" s="98"/>
      <c r="KY261" s="98"/>
      <c r="KZ261" s="98"/>
      <c r="LA261" s="98"/>
      <c r="LB261" s="98"/>
      <c r="LC261" s="98"/>
      <c r="LD261" s="98"/>
      <c r="LE261" s="98"/>
      <c r="LF261" s="98"/>
      <c r="LG261" s="98"/>
      <c r="LH261" s="98"/>
      <c r="LI261" s="98"/>
      <c r="LJ261" s="98"/>
      <c r="LK261" s="98"/>
      <c r="LL261" s="98"/>
      <c r="LM261" s="98"/>
      <c r="LN261" s="98"/>
      <c r="LO261" s="98"/>
      <c r="LP261" s="98"/>
      <c r="LQ261" s="98"/>
      <c r="LR261" s="98"/>
      <c r="LS261" s="98"/>
      <c r="LT261" s="98"/>
      <c r="LU261" s="98"/>
      <c r="LV261" s="98"/>
      <c r="LW261" s="98"/>
      <c r="LX261" s="98"/>
      <c r="LY261" s="98"/>
      <c r="LZ261" s="98"/>
      <c r="MA261" s="98"/>
      <c r="MB261" s="98"/>
      <c r="MC261" s="98"/>
      <c r="MD261" s="98"/>
      <c r="ME261" s="98"/>
      <c r="MF261" s="98"/>
      <c r="MG261" s="98"/>
      <c r="MH261" s="98"/>
      <c r="MI261" s="98"/>
      <c r="MJ261" s="98"/>
      <c r="MK261" s="98"/>
    </row>
    <row r="262" spans="1:349" ht="18.75" x14ac:dyDescent="0.3">
      <c r="A262" s="97"/>
      <c r="B262" s="100"/>
      <c r="C262" s="101"/>
      <c r="D262" s="100"/>
      <c r="E262" s="100"/>
      <c r="F262" s="100"/>
      <c r="G262" s="130"/>
      <c r="H262" s="130"/>
      <c r="I262" s="100"/>
      <c r="J262" s="100"/>
      <c r="K262" s="100"/>
      <c r="L262" s="154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100"/>
      <c r="BS262" s="100"/>
      <c r="BT262" s="100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  <c r="EN262" s="100"/>
      <c r="EO262" s="100"/>
      <c r="EP262" s="100"/>
      <c r="EQ262" s="100"/>
      <c r="ER262" s="100"/>
      <c r="ES262" s="100"/>
      <c r="ET262" s="100"/>
      <c r="EU262" s="100"/>
      <c r="EV262" s="100"/>
      <c r="EW262" s="100"/>
      <c r="EX262" s="100"/>
      <c r="EY262" s="100"/>
      <c r="EZ262" s="100"/>
      <c r="FA262" s="100"/>
      <c r="FB262" s="100"/>
      <c r="FC262" s="100"/>
      <c r="FD262" s="100"/>
      <c r="FE262" s="100"/>
      <c r="FF262" s="100"/>
      <c r="FG262" s="100"/>
      <c r="FH262" s="100"/>
      <c r="FI262" s="100"/>
      <c r="FJ262" s="100"/>
      <c r="FK262" s="100"/>
      <c r="FL262" s="100"/>
      <c r="FM262" s="100"/>
      <c r="FN262" s="100"/>
      <c r="FO262" s="100"/>
      <c r="FP262" s="100"/>
      <c r="FQ262" s="100"/>
      <c r="FR262" s="100"/>
      <c r="FS262" s="100"/>
      <c r="FT262" s="100"/>
      <c r="FU262" s="100"/>
      <c r="FV262" s="100"/>
      <c r="FW262" s="100"/>
      <c r="FX262" s="100"/>
      <c r="FY262" s="100"/>
      <c r="FZ262" s="100"/>
      <c r="GA262" s="100"/>
      <c r="GB262" s="100"/>
      <c r="GC262" s="100"/>
      <c r="GD262" s="100"/>
      <c r="GE262" s="100"/>
      <c r="GF262" s="100"/>
      <c r="GG262" s="100"/>
      <c r="GH262" s="100"/>
      <c r="GI262" s="100"/>
      <c r="GJ262" s="100"/>
      <c r="GK262" s="100"/>
      <c r="GL262" s="100"/>
      <c r="GM262" s="100"/>
      <c r="GN262" s="100"/>
      <c r="GO262" s="100"/>
      <c r="GP262" s="100"/>
      <c r="GQ262" s="100"/>
      <c r="GR262" s="100"/>
      <c r="GS262" s="100"/>
      <c r="GT262" s="100"/>
      <c r="GU262" s="100"/>
      <c r="GV262" s="100"/>
      <c r="GW262" s="100"/>
      <c r="GX262" s="100"/>
      <c r="GY262" s="100"/>
      <c r="GZ262" s="100"/>
      <c r="HA262" s="100"/>
      <c r="HB262" s="100"/>
      <c r="HC262" s="100"/>
      <c r="HD262" s="100"/>
      <c r="HE262" s="100"/>
      <c r="HF262" s="100"/>
      <c r="HG262" s="100"/>
      <c r="HH262" s="100"/>
      <c r="HI262" s="100"/>
      <c r="HJ262" s="100"/>
      <c r="HK262" s="100"/>
      <c r="HL262" s="100"/>
      <c r="HM262" s="100"/>
      <c r="HN262" s="100"/>
      <c r="HO262" s="100"/>
      <c r="HP262" s="100"/>
      <c r="HQ262" s="100"/>
      <c r="HR262" s="100"/>
      <c r="HS262" s="100"/>
      <c r="HT262" s="100"/>
      <c r="HU262" s="100"/>
      <c r="HV262" s="100"/>
      <c r="HW262" s="100"/>
      <c r="HX262" s="100"/>
      <c r="HY262" s="100"/>
      <c r="HZ262" s="100"/>
      <c r="IA262" s="100"/>
      <c r="IB262" s="100"/>
      <c r="IC262" s="100"/>
      <c r="ID262" s="100"/>
      <c r="IE262" s="100"/>
      <c r="IF262" s="100"/>
      <c r="IG262" s="100"/>
      <c r="IH262" s="100"/>
      <c r="II262" s="100"/>
      <c r="IJ262" s="100"/>
      <c r="IK262" s="100"/>
      <c r="IL262" s="100"/>
      <c r="IM262" s="100"/>
      <c r="IN262" s="100"/>
      <c r="IO262" s="100"/>
      <c r="IP262" s="100"/>
      <c r="IQ262" s="100"/>
      <c r="IR262" s="100"/>
      <c r="IS262" s="100"/>
      <c r="IT262" s="100"/>
      <c r="IU262" s="100"/>
      <c r="IV262" s="100"/>
      <c r="IW262" s="100"/>
      <c r="IX262" s="100"/>
      <c r="IY262" s="100"/>
      <c r="IZ262" s="100"/>
      <c r="JA262" s="100"/>
      <c r="JB262" s="100"/>
      <c r="JC262" s="100"/>
      <c r="JD262" s="100"/>
      <c r="JE262" s="100"/>
      <c r="JF262" s="100"/>
      <c r="JG262" s="100"/>
      <c r="JH262" s="100"/>
      <c r="JI262" s="100"/>
      <c r="JJ262" s="100"/>
      <c r="JK262" s="100"/>
      <c r="JL262" s="100"/>
      <c r="JM262" s="100"/>
      <c r="JN262" s="100"/>
      <c r="JO262" s="100"/>
      <c r="JP262" s="100"/>
      <c r="JQ262" s="100"/>
      <c r="JR262" s="100"/>
      <c r="JS262" s="100"/>
      <c r="JT262" s="100"/>
      <c r="JU262" s="100"/>
      <c r="JV262" s="100"/>
      <c r="JW262" s="100"/>
      <c r="JX262" s="100"/>
      <c r="JY262" s="100"/>
      <c r="JZ262" s="100"/>
      <c r="KA262" s="100"/>
      <c r="KB262" s="100"/>
      <c r="KC262" s="100"/>
      <c r="KD262" s="100"/>
      <c r="KE262" s="100"/>
      <c r="KF262" s="100"/>
      <c r="KG262" s="100"/>
      <c r="KH262" s="100"/>
      <c r="KI262" s="100"/>
      <c r="KJ262" s="100"/>
      <c r="KK262" s="100"/>
      <c r="KL262" s="100"/>
      <c r="KM262" s="100"/>
      <c r="KN262" s="100"/>
      <c r="KO262" s="100"/>
      <c r="KP262" s="100"/>
      <c r="KQ262" s="100"/>
      <c r="KR262" s="100"/>
      <c r="KS262" s="100"/>
      <c r="KT262" s="100"/>
      <c r="KU262" s="100"/>
      <c r="KV262" s="100"/>
      <c r="KW262" s="100"/>
      <c r="KX262" s="100"/>
      <c r="KY262" s="100"/>
      <c r="KZ262" s="100"/>
      <c r="LA262" s="100"/>
      <c r="LB262" s="100"/>
      <c r="LC262" s="100"/>
      <c r="LD262" s="100"/>
      <c r="LE262" s="100"/>
      <c r="LF262" s="100"/>
      <c r="LG262" s="100"/>
      <c r="LH262" s="100"/>
      <c r="LI262" s="100"/>
      <c r="LJ262" s="100"/>
      <c r="LK262" s="100"/>
      <c r="LL262" s="100"/>
      <c r="LM262" s="100"/>
      <c r="LN262" s="100"/>
      <c r="LO262" s="100"/>
      <c r="LP262" s="100"/>
      <c r="LQ262" s="100"/>
      <c r="LR262" s="100"/>
      <c r="LS262" s="100"/>
      <c r="LT262" s="100"/>
      <c r="LU262" s="100"/>
      <c r="LV262" s="100"/>
      <c r="LW262" s="100"/>
      <c r="LX262" s="100"/>
      <c r="LY262" s="100"/>
      <c r="LZ262" s="100"/>
      <c r="MA262" s="100"/>
      <c r="MB262" s="100"/>
      <c r="MC262" s="100"/>
      <c r="MD262" s="100"/>
      <c r="ME262" s="100"/>
      <c r="MF262" s="100"/>
      <c r="MG262" s="100"/>
      <c r="MH262" s="100"/>
      <c r="MI262" s="100"/>
      <c r="MJ262" s="100"/>
      <c r="MK262" s="100"/>
    </row>
    <row r="263" spans="1:349" ht="19.5" x14ac:dyDescent="0.3">
      <c r="A263" s="102"/>
      <c r="B263" s="103"/>
      <c r="C263" s="104" t="s">
        <v>114</v>
      </c>
      <c r="D263" s="103"/>
      <c r="E263" s="103"/>
      <c r="F263" s="103"/>
      <c r="G263" s="131"/>
      <c r="H263" s="131"/>
      <c r="I263" s="103"/>
      <c r="J263" s="103"/>
      <c r="K263" s="103"/>
      <c r="L263" s="155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  <c r="BD263" s="103"/>
      <c r="BE263" s="103"/>
      <c r="BF263" s="103"/>
      <c r="BG263" s="103"/>
      <c r="BH263" s="103"/>
      <c r="BI263" s="103"/>
      <c r="BJ263" s="103"/>
      <c r="BK263" s="103"/>
      <c r="BL263" s="103"/>
      <c r="BM263" s="103"/>
      <c r="BN263" s="103"/>
      <c r="BO263" s="103"/>
      <c r="BP263" s="103"/>
      <c r="BQ263" s="103"/>
      <c r="BR263" s="103"/>
      <c r="BS263" s="103"/>
      <c r="BT263" s="103"/>
      <c r="BU263" s="103"/>
      <c r="BV263" s="103"/>
      <c r="BW263" s="103"/>
      <c r="BX263" s="103"/>
      <c r="BY263" s="103"/>
      <c r="BZ263" s="103"/>
      <c r="CA263" s="103"/>
      <c r="CB263" s="103"/>
      <c r="CC263" s="103"/>
      <c r="CD263" s="103"/>
      <c r="CE263" s="103"/>
      <c r="CF263" s="103"/>
      <c r="CG263" s="103"/>
      <c r="CH263" s="103"/>
      <c r="CI263" s="103"/>
      <c r="CJ263" s="103"/>
      <c r="CK263" s="103"/>
      <c r="CL263" s="103"/>
      <c r="CM263" s="103"/>
      <c r="CN263" s="103"/>
      <c r="CO263" s="103"/>
      <c r="CP263" s="103"/>
      <c r="CQ263" s="103"/>
      <c r="CR263" s="103"/>
      <c r="CS263" s="103"/>
      <c r="CT263" s="103"/>
      <c r="CU263" s="103"/>
      <c r="CV263" s="103"/>
      <c r="CW263" s="103"/>
      <c r="CX263" s="103"/>
      <c r="CY263" s="103"/>
      <c r="CZ263" s="103"/>
      <c r="DA263" s="103"/>
      <c r="DB263" s="103"/>
      <c r="DC263" s="103"/>
      <c r="DD263" s="103"/>
      <c r="DE263" s="103"/>
      <c r="DF263" s="103"/>
      <c r="DG263" s="103"/>
      <c r="DH263" s="103"/>
      <c r="DI263" s="103"/>
      <c r="DJ263" s="103"/>
      <c r="DK263" s="103"/>
      <c r="DL263" s="103"/>
      <c r="DM263" s="103"/>
      <c r="DN263" s="103"/>
      <c r="DO263" s="103"/>
      <c r="DP263" s="103"/>
      <c r="DQ263" s="103"/>
      <c r="DR263" s="103"/>
      <c r="DS263" s="103"/>
      <c r="DT263" s="103"/>
      <c r="DU263" s="103"/>
      <c r="DV263" s="103"/>
      <c r="DW263" s="103"/>
      <c r="DX263" s="103"/>
      <c r="DY263" s="103"/>
      <c r="DZ263" s="103"/>
      <c r="EA263" s="103"/>
      <c r="EB263" s="103"/>
      <c r="EC263" s="103"/>
      <c r="ED263" s="103"/>
      <c r="EE263" s="103"/>
      <c r="EF263" s="103"/>
      <c r="EG263" s="103"/>
      <c r="EH263" s="103"/>
      <c r="EI263" s="103"/>
      <c r="EJ263" s="103"/>
      <c r="EK263" s="103"/>
      <c r="EL263" s="103"/>
      <c r="EM263" s="103"/>
      <c r="EN263" s="103"/>
      <c r="EO263" s="103"/>
      <c r="EP263" s="103"/>
      <c r="EQ263" s="103"/>
      <c r="ER263" s="103"/>
      <c r="ES263" s="103"/>
      <c r="ET263" s="103"/>
      <c r="EU263" s="103"/>
      <c r="EV263" s="103"/>
      <c r="EW263" s="103"/>
      <c r="EX263" s="103"/>
      <c r="EY263" s="103"/>
      <c r="EZ263" s="103"/>
      <c r="FA263" s="103"/>
      <c r="FB263" s="103"/>
      <c r="FC263" s="103"/>
      <c r="FD263" s="103"/>
      <c r="FE263" s="103"/>
      <c r="FF263" s="103"/>
      <c r="FG263" s="103"/>
      <c r="FH263" s="103"/>
      <c r="FI263" s="103"/>
      <c r="FJ263" s="103"/>
      <c r="FK263" s="103"/>
      <c r="FL263" s="103"/>
      <c r="FM263" s="103"/>
      <c r="FN263" s="103"/>
      <c r="FO263" s="103"/>
      <c r="FP263" s="103"/>
      <c r="FQ263" s="103"/>
      <c r="FR263" s="103"/>
      <c r="FS263" s="103"/>
      <c r="FT263" s="103"/>
      <c r="FU263" s="103"/>
      <c r="FV263" s="103"/>
      <c r="FW263" s="103"/>
      <c r="FX263" s="103"/>
      <c r="FY263" s="103"/>
      <c r="FZ263" s="103"/>
      <c r="GA263" s="103"/>
      <c r="GB263" s="103"/>
      <c r="GC263" s="103"/>
      <c r="GD263" s="103"/>
      <c r="GE263" s="103"/>
      <c r="GF263" s="103"/>
      <c r="GG263" s="103"/>
      <c r="GH263" s="103"/>
      <c r="GI263" s="103"/>
      <c r="GJ263" s="103"/>
      <c r="GK263" s="103"/>
      <c r="GL263" s="103"/>
      <c r="GM263" s="103"/>
      <c r="GN263" s="103"/>
      <c r="GO263" s="103"/>
      <c r="GP263" s="103"/>
      <c r="GQ263" s="103"/>
      <c r="GR263" s="103"/>
      <c r="GS263" s="103"/>
      <c r="GT263" s="103"/>
      <c r="GU263" s="103"/>
      <c r="GV263" s="103"/>
      <c r="GW263" s="103"/>
      <c r="GX263" s="103"/>
      <c r="GY263" s="103"/>
      <c r="GZ263" s="103"/>
      <c r="HA263" s="103"/>
      <c r="HB263" s="103"/>
      <c r="HC263" s="103"/>
      <c r="HD263" s="103"/>
      <c r="HE263" s="103"/>
      <c r="HF263" s="103"/>
      <c r="HG263" s="103"/>
      <c r="HH263" s="103"/>
      <c r="HI263" s="103"/>
      <c r="HJ263" s="103"/>
      <c r="HK263" s="103"/>
      <c r="HL263" s="103"/>
      <c r="HM263" s="103"/>
      <c r="HN263" s="103"/>
      <c r="HO263" s="103"/>
      <c r="HP263" s="103"/>
      <c r="HQ263" s="103"/>
      <c r="HR263" s="103"/>
      <c r="HS263" s="103"/>
      <c r="HT263" s="103"/>
      <c r="HU263" s="103"/>
      <c r="HV263" s="103"/>
      <c r="HW263" s="103"/>
      <c r="HX263" s="103"/>
      <c r="HY263" s="103"/>
      <c r="HZ263" s="103"/>
      <c r="IA263" s="103"/>
      <c r="IB263" s="103"/>
      <c r="IC263" s="103"/>
      <c r="ID263" s="103"/>
      <c r="IE263" s="103"/>
      <c r="IF263" s="103"/>
      <c r="IG263" s="103"/>
      <c r="IH263" s="103"/>
      <c r="II263" s="103"/>
      <c r="IJ263" s="103"/>
      <c r="IK263" s="103"/>
      <c r="IL263" s="103"/>
      <c r="IM263" s="103"/>
      <c r="IN263" s="103"/>
      <c r="IO263" s="103"/>
      <c r="IP263" s="103"/>
      <c r="IQ263" s="103"/>
      <c r="IR263" s="103"/>
      <c r="IS263" s="103"/>
      <c r="IT263" s="103"/>
      <c r="IU263" s="103"/>
      <c r="IV263" s="103"/>
      <c r="IW263" s="103"/>
      <c r="IX263" s="103"/>
      <c r="IY263" s="103"/>
      <c r="IZ263" s="103"/>
      <c r="JA263" s="103"/>
      <c r="JB263" s="103"/>
      <c r="JC263" s="103"/>
      <c r="JD263" s="103"/>
      <c r="JE263" s="103"/>
      <c r="JF263" s="103"/>
      <c r="JG263" s="103"/>
      <c r="JH263" s="103"/>
      <c r="JI263" s="103"/>
      <c r="JJ263" s="103"/>
      <c r="JK263" s="103"/>
      <c r="JL263" s="103"/>
      <c r="JM263" s="103"/>
      <c r="JN263" s="103"/>
      <c r="JO263" s="103"/>
      <c r="JP263" s="103"/>
      <c r="JQ263" s="103"/>
      <c r="JR263" s="103"/>
      <c r="JS263" s="103"/>
      <c r="JT263" s="103"/>
      <c r="JU263" s="103"/>
      <c r="JV263" s="103"/>
      <c r="JW263" s="103"/>
      <c r="JX263" s="103"/>
      <c r="JY263" s="103"/>
      <c r="JZ263" s="103"/>
      <c r="KA263" s="103"/>
      <c r="KB263" s="103"/>
      <c r="KC263" s="103"/>
      <c r="KD263" s="103"/>
      <c r="KE263" s="103"/>
      <c r="KF263" s="103"/>
      <c r="KG263" s="103"/>
      <c r="KH263" s="103"/>
      <c r="KI263" s="103"/>
      <c r="KJ263" s="103"/>
      <c r="KK263" s="103"/>
      <c r="KL263" s="103"/>
      <c r="KM263" s="103"/>
      <c r="KN263" s="103"/>
      <c r="KO263" s="103"/>
      <c r="KP263" s="103"/>
      <c r="KQ263" s="103"/>
      <c r="KR263" s="103"/>
      <c r="KS263" s="103"/>
      <c r="KT263" s="103"/>
      <c r="KU263" s="103"/>
      <c r="KV263" s="103"/>
      <c r="KW263" s="103"/>
      <c r="KX263" s="103"/>
      <c r="KY263" s="103"/>
      <c r="KZ263" s="103"/>
      <c r="LA263" s="103"/>
      <c r="LB263" s="103"/>
      <c r="LC263" s="103"/>
      <c r="LD263" s="103"/>
      <c r="LE263" s="103"/>
      <c r="LF263" s="103"/>
      <c r="LG263" s="103"/>
      <c r="LH263" s="103"/>
      <c r="LI263" s="103"/>
      <c r="LJ263" s="103"/>
      <c r="LK263" s="103"/>
      <c r="LL263" s="103"/>
      <c r="LM263" s="103"/>
      <c r="LN263" s="103"/>
      <c r="LO263" s="103"/>
      <c r="LP263" s="103"/>
      <c r="LQ263" s="103"/>
      <c r="LR263" s="103"/>
      <c r="LS263" s="103"/>
      <c r="LT263" s="103"/>
      <c r="LU263" s="103"/>
      <c r="LV263" s="103"/>
      <c r="LW263" s="103"/>
      <c r="LX263" s="103"/>
      <c r="LY263" s="103"/>
      <c r="LZ263" s="103"/>
      <c r="MA263" s="103"/>
      <c r="MB263" s="103"/>
      <c r="MC263" s="103"/>
      <c r="MD263" s="103"/>
      <c r="ME263" s="103"/>
      <c r="MF263" s="103"/>
      <c r="MG263" s="103"/>
      <c r="MH263" s="103"/>
      <c r="MI263" s="103"/>
      <c r="MJ263" s="103"/>
      <c r="MK263" s="103"/>
    </row>
    <row r="264" spans="1:349" ht="39.75" customHeight="1" x14ac:dyDescent="0.25">
      <c r="A264" s="176" t="s">
        <v>208</v>
      </c>
      <c r="B264" s="176"/>
      <c r="C264" s="176"/>
      <c r="D264" s="176"/>
      <c r="E264" s="176"/>
      <c r="F264" s="176"/>
      <c r="G264" s="176"/>
      <c r="H264" s="176"/>
      <c r="I264" s="105"/>
      <c r="J264" s="105"/>
      <c r="K264" s="105"/>
      <c r="L264" s="156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05"/>
      <c r="CQ264" s="105"/>
      <c r="CR264" s="105"/>
      <c r="CS264" s="105"/>
      <c r="CT264" s="105"/>
      <c r="CU264" s="105"/>
      <c r="CV264" s="105"/>
      <c r="CW264" s="105"/>
      <c r="CX264" s="105"/>
      <c r="CY264" s="105"/>
      <c r="CZ264" s="105"/>
      <c r="DA264" s="105"/>
      <c r="DB264" s="105"/>
      <c r="DC264" s="105"/>
      <c r="DD264" s="105"/>
      <c r="DE264" s="105"/>
      <c r="DF264" s="105"/>
      <c r="DG264" s="105"/>
      <c r="DH264" s="105"/>
      <c r="DI264" s="105"/>
      <c r="DJ264" s="105"/>
      <c r="DK264" s="105"/>
      <c r="DL264" s="105"/>
      <c r="DM264" s="105"/>
      <c r="DN264" s="105"/>
      <c r="DO264" s="105"/>
      <c r="DP264" s="105"/>
      <c r="DQ264" s="105"/>
      <c r="DR264" s="105"/>
      <c r="DS264" s="105"/>
      <c r="DT264" s="105"/>
      <c r="DU264" s="105"/>
      <c r="DV264" s="105"/>
      <c r="DW264" s="105"/>
      <c r="DX264" s="105"/>
      <c r="DY264" s="105"/>
      <c r="DZ264" s="105"/>
      <c r="EA264" s="105"/>
      <c r="EB264" s="105"/>
      <c r="EC264" s="105"/>
      <c r="ED264" s="105"/>
      <c r="EE264" s="105"/>
      <c r="EF264" s="105"/>
      <c r="EG264" s="105"/>
      <c r="EH264" s="105"/>
      <c r="EI264" s="105"/>
      <c r="EJ264" s="105"/>
      <c r="EK264" s="105"/>
      <c r="EL264" s="105"/>
      <c r="EM264" s="105"/>
      <c r="EN264" s="105"/>
      <c r="EO264" s="105"/>
      <c r="EP264" s="105"/>
      <c r="EQ264" s="105"/>
      <c r="ER264" s="105"/>
      <c r="ES264" s="105"/>
      <c r="ET264" s="105"/>
      <c r="EU264" s="105"/>
      <c r="EV264" s="105"/>
      <c r="EW264" s="105"/>
      <c r="EX264" s="105"/>
      <c r="EY264" s="105"/>
      <c r="EZ264" s="105"/>
      <c r="FA264" s="105"/>
      <c r="FB264" s="105"/>
      <c r="FC264" s="105"/>
      <c r="FD264" s="105"/>
      <c r="FE264" s="105"/>
      <c r="FF264" s="105"/>
      <c r="FG264" s="105"/>
      <c r="FH264" s="105"/>
      <c r="FI264" s="105"/>
      <c r="FJ264" s="105"/>
      <c r="FK264" s="105"/>
      <c r="FL264" s="105"/>
      <c r="FM264" s="105"/>
      <c r="FN264" s="105"/>
      <c r="FO264" s="105"/>
      <c r="FP264" s="105"/>
      <c r="FQ264" s="105"/>
      <c r="FR264" s="105"/>
      <c r="FS264" s="105"/>
      <c r="FT264" s="105"/>
      <c r="FU264" s="105"/>
      <c r="FV264" s="105"/>
      <c r="FW264" s="105"/>
      <c r="FX264" s="105"/>
      <c r="FY264" s="105"/>
      <c r="FZ264" s="105"/>
      <c r="GA264" s="105"/>
      <c r="GB264" s="105"/>
      <c r="GC264" s="105"/>
      <c r="GD264" s="105"/>
      <c r="GE264" s="105"/>
      <c r="GF264" s="105"/>
      <c r="GG264" s="105"/>
      <c r="GH264" s="105"/>
      <c r="GI264" s="105"/>
      <c r="GJ264" s="105"/>
      <c r="GK264" s="105"/>
      <c r="GL264" s="105"/>
      <c r="GM264" s="105"/>
      <c r="GN264" s="105"/>
      <c r="GO264" s="105"/>
      <c r="GP264" s="105"/>
      <c r="GQ264" s="105"/>
      <c r="GR264" s="105"/>
      <c r="GS264" s="105"/>
      <c r="GT264" s="105"/>
      <c r="GU264" s="105"/>
      <c r="GV264" s="105"/>
      <c r="GW264" s="105"/>
      <c r="GX264" s="105"/>
      <c r="GY264" s="105"/>
      <c r="GZ264" s="105"/>
      <c r="HA264" s="105"/>
      <c r="HB264" s="105"/>
      <c r="HC264" s="105"/>
      <c r="HD264" s="105"/>
      <c r="HE264" s="105"/>
      <c r="HF264" s="105"/>
      <c r="HG264" s="105"/>
      <c r="HH264" s="105"/>
      <c r="HI264" s="105"/>
      <c r="HJ264" s="105"/>
      <c r="HK264" s="105"/>
      <c r="HL264" s="105"/>
      <c r="HM264" s="105"/>
      <c r="HN264" s="105"/>
      <c r="HO264" s="105"/>
      <c r="HP264" s="105"/>
      <c r="HQ264" s="105"/>
      <c r="HR264" s="105"/>
      <c r="HS264" s="105"/>
      <c r="HT264" s="105"/>
      <c r="HU264" s="105"/>
      <c r="HV264" s="105"/>
      <c r="HW264" s="105"/>
      <c r="HX264" s="105"/>
      <c r="HY264" s="105"/>
      <c r="HZ264" s="105"/>
      <c r="IA264" s="105"/>
      <c r="IB264" s="105"/>
      <c r="IC264" s="105"/>
      <c r="ID264" s="105"/>
      <c r="IE264" s="105"/>
      <c r="IF264" s="105"/>
      <c r="IG264" s="105"/>
      <c r="IH264" s="105"/>
      <c r="II264" s="105"/>
      <c r="IJ264" s="105"/>
      <c r="IK264" s="105"/>
      <c r="IL264" s="105"/>
      <c r="IM264" s="105"/>
      <c r="IN264" s="105"/>
      <c r="IO264" s="105"/>
      <c r="IP264" s="105"/>
      <c r="IQ264" s="105"/>
      <c r="IR264" s="105"/>
      <c r="IS264" s="105"/>
      <c r="IT264" s="105"/>
      <c r="IU264" s="105"/>
      <c r="IV264" s="105"/>
      <c r="IW264" s="105"/>
      <c r="IX264" s="105"/>
      <c r="IY264" s="105"/>
      <c r="IZ264" s="105"/>
      <c r="JA264" s="105"/>
      <c r="JB264" s="105"/>
      <c r="JC264" s="105"/>
      <c r="JD264" s="105"/>
      <c r="JE264" s="105"/>
      <c r="JF264" s="105"/>
      <c r="JG264" s="105"/>
      <c r="JH264" s="105"/>
      <c r="JI264" s="105"/>
      <c r="JJ264" s="105"/>
      <c r="JK264" s="105"/>
      <c r="JL264" s="105"/>
      <c r="JM264" s="105"/>
      <c r="JN264" s="105"/>
      <c r="JO264" s="105"/>
      <c r="JP264" s="105"/>
      <c r="JQ264" s="105"/>
      <c r="JR264" s="105"/>
      <c r="JS264" s="105"/>
      <c r="JT264" s="105"/>
      <c r="JU264" s="105"/>
      <c r="JV264" s="105"/>
      <c r="JW264" s="105"/>
      <c r="JX264" s="105"/>
      <c r="JY264" s="105"/>
      <c r="JZ264" s="105"/>
      <c r="KA264" s="105"/>
      <c r="KB264" s="105"/>
      <c r="KC264" s="105"/>
      <c r="KD264" s="105"/>
      <c r="KE264" s="105"/>
      <c r="KF264" s="105"/>
      <c r="KG264" s="105"/>
      <c r="KH264" s="105"/>
      <c r="KI264" s="105"/>
      <c r="KJ264" s="105"/>
      <c r="KK264" s="105"/>
      <c r="KL264" s="105"/>
      <c r="KM264" s="105"/>
      <c r="KN264" s="105"/>
      <c r="KO264" s="105"/>
      <c r="KP264" s="105"/>
      <c r="KQ264" s="105"/>
      <c r="KR264" s="105"/>
      <c r="KS264" s="105"/>
      <c r="KT264" s="105"/>
      <c r="KU264" s="105"/>
      <c r="KV264" s="105"/>
      <c r="KW264" s="105"/>
      <c r="KX264" s="105"/>
      <c r="KY264" s="105"/>
      <c r="KZ264" s="105"/>
      <c r="LA264" s="105"/>
      <c r="LB264" s="105"/>
      <c r="LC264" s="105"/>
      <c r="LD264" s="105"/>
      <c r="LE264" s="105"/>
      <c r="LF264" s="105"/>
      <c r="LG264" s="105"/>
      <c r="LH264" s="105"/>
      <c r="LI264" s="105"/>
      <c r="LJ264" s="105"/>
      <c r="LK264" s="105"/>
      <c r="LL264" s="105"/>
      <c r="LM264" s="105"/>
      <c r="LN264" s="105"/>
      <c r="LO264" s="105"/>
      <c r="LP264" s="105"/>
      <c r="LQ264" s="105"/>
      <c r="LR264" s="105"/>
      <c r="LS264" s="105"/>
      <c r="LT264" s="105"/>
      <c r="LU264" s="105"/>
      <c r="LV264" s="105"/>
      <c r="LW264" s="105"/>
      <c r="LX264" s="105"/>
      <c r="LY264" s="105"/>
      <c r="LZ264" s="105"/>
      <c r="MA264" s="105"/>
      <c r="MB264" s="105"/>
      <c r="MC264" s="105"/>
      <c r="MD264" s="105"/>
      <c r="ME264" s="105"/>
      <c r="MF264" s="105"/>
      <c r="MG264" s="105"/>
      <c r="MH264" s="105"/>
      <c r="MI264" s="105"/>
      <c r="MJ264" s="105"/>
      <c r="MK264" s="105"/>
    </row>
    <row r="265" spans="1:349" ht="21" customHeight="1" x14ac:dyDescent="0.25">
      <c r="A265" s="176" t="s">
        <v>115</v>
      </c>
      <c r="B265" s="176"/>
      <c r="C265" s="176"/>
      <c r="D265" s="176"/>
      <c r="E265" s="176"/>
      <c r="F265" s="176"/>
      <c r="G265" s="176"/>
      <c r="H265" s="176"/>
      <c r="I265" s="136"/>
      <c r="J265" s="136"/>
      <c r="K265" s="136"/>
      <c r="L265" s="157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  <c r="AY265" s="136"/>
      <c r="AZ265" s="136"/>
      <c r="BA265" s="136"/>
      <c r="BB265" s="136"/>
      <c r="BC265" s="136"/>
      <c r="BD265" s="136"/>
      <c r="BE265" s="136"/>
      <c r="BF265" s="136"/>
      <c r="BG265" s="136"/>
      <c r="BH265" s="136"/>
      <c r="BI265" s="136"/>
      <c r="BJ265" s="136"/>
      <c r="BK265" s="136"/>
      <c r="BL265" s="136"/>
      <c r="BM265" s="136"/>
      <c r="BN265" s="136"/>
      <c r="BO265" s="136"/>
      <c r="BP265" s="136"/>
      <c r="BQ265" s="136"/>
      <c r="BR265" s="136"/>
      <c r="BS265" s="136"/>
      <c r="BT265" s="136"/>
      <c r="BU265" s="136"/>
      <c r="BV265" s="136"/>
      <c r="BW265" s="136"/>
      <c r="BX265" s="136"/>
      <c r="BY265" s="136"/>
      <c r="BZ265" s="136"/>
      <c r="CA265" s="136"/>
      <c r="CB265" s="136"/>
      <c r="CC265" s="136"/>
      <c r="CD265" s="136"/>
      <c r="CE265" s="136"/>
      <c r="CF265" s="136"/>
      <c r="CG265" s="136"/>
      <c r="CH265" s="136"/>
      <c r="CI265" s="136"/>
      <c r="CJ265" s="136"/>
      <c r="CK265" s="136"/>
      <c r="CL265" s="136"/>
      <c r="CM265" s="136"/>
      <c r="CN265" s="136"/>
      <c r="CO265" s="136"/>
      <c r="CP265" s="136"/>
      <c r="CQ265" s="136"/>
      <c r="CR265" s="136"/>
      <c r="CS265" s="136"/>
      <c r="CT265" s="136"/>
      <c r="CU265" s="136"/>
      <c r="CV265" s="136"/>
      <c r="CW265" s="136"/>
      <c r="CX265" s="136"/>
      <c r="CY265" s="136"/>
      <c r="CZ265" s="136"/>
      <c r="DA265" s="136"/>
      <c r="DB265" s="136"/>
      <c r="DC265" s="136"/>
      <c r="DD265" s="136"/>
      <c r="DE265" s="136"/>
      <c r="DF265" s="136"/>
      <c r="DG265" s="136"/>
      <c r="DH265" s="136"/>
      <c r="DI265" s="136"/>
      <c r="DJ265" s="136"/>
      <c r="DK265" s="136"/>
      <c r="DL265" s="136"/>
      <c r="DM265" s="136"/>
      <c r="DN265" s="136"/>
      <c r="DO265" s="136"/>
      <c r="DP265" s="136"/>
      <c r="DQ265" s="136"/>
      <c r="DR265" s="136"/>
      <c r="DS265" s="136"/>
      <c r="DT265" s="136"/>
      <c r="DU265" s="136"/>
      <c r="DV265" s="136"/>
      <c r="DW265" s="136"/>
      <c r="DX265" s="136"/>
      <c r="DY265" s="136"/>
      <c r="DZ265" s="136"/>
      <c r="EA265" s="136"/>
      <c r="EB265" s="136"/>
      <c r="EC265" s="136"/>
      <c r="ED265" s="136"/>
      <c r="EE265" s="136"/>
      <c r="EF265" s="136"/>
      <c r="EG265" s="136"/>
      <c r="EH265" s="136"/>
      <c r="EI265" s="136"/>
      <c r="EJ265" s="136"/>
      <c r="EK265" s="136"/>
      <c r="EL265" s="136"/>
      <c r="EM265" s="136"/>
      <c r="EN265" s="136"/>
      <c r="EO265" s="136"/>
      <c r="EP265" s="136"/>
      <c r="EQ265" s="136"/>
      <c r="ER265" s="136"/>
      <c r="ES265" s="136"/>
      <c r="ET265" s="136"/>
      <c r="EU265" s="136"/>
      <c r="EV265" s="136"/>
      <c r="EW265" s="136"/>
      <c r="EX265" s="136"/>
      <c r="EY265" s="136"/>
      <c r="EZ265" s="136"/>
      <c r="FA265" s="136"/>
      <c r="FB265" s="136"/>
      <c r="FC265" s="136"/>
      <c r="FD265" s="136"/>
      <c r="FE265" s="136"/>
      <c r="FF265" s="136"/>
      <c r="FG265" s="136"/>
      <c r="FH265" s="136"/>
      <c r="FI265" s="136"/>
      <c r="FJ265" s="136"/>
      <c r="FK265" s="136"/>
      <c r="FL265" s="136"/>
      <c r="FM265" s="136"/>
      <c r="FN265" s="136"/>
      <c r="FO265" s="136"/>
      <c r="FP265" s="136"/>
      <c r="FQ265" s="136"/>
      <c r="FR265" s="136"/>
      <c r="FS265" s="136"/>
      <c r="FT265" s="136"/>
      <c r="FU265" s="136"/>
      <c r="FV265" s="136"/>
      <c r="FW265" s="136"/>
      <c r="FX265" s="136"/>
      <c r="FY265" s="136"/>
      <c r="FZ265" s="136"/>
      <c r="GA265" s="136"/>
      <c r="GB265" s="136"/>
      <c r="GC265" s="136"/>
      <c r="GD265" s="136"/>
      <c r="GE265" s="136"/>
      <c r="GF265" s="136"/>
      <c r="GG265" s="136"/>
      <c r="GH265" s="136"/>
      <c r="GI265" s="136"/>
      <c r="GJ265" s="136"/>
      <c r="GK265" s="136"/>
      <c r="GL265" s="136"/>
      <c r="GM265" s="136"/>
      <c r="GN265" s="136"/>
      <c r="GO265" s="136"/>
      <c r="GP265" s="136"/>
      <c r="GQ265" s="136"/>
      <c r="GR265" s="136"/>
      <c r="GS265" s="136"/>
      <c r="GT265" s="136"/>
      <c r="GU265" s="136"/>
      <c r="GV265" s="136"/>
      <c r="GW265" s="136"/>
      <c r="GX265" s="136"/>
      <c r="GY265" s="136"/>
      <c r="GZ265" s="136"/>
      <c r="HA265" s="136"/>
      <c r="HB265" s="136"/>
      <c r="HC265" s="136"/>
      <c r="HD265" s="136"/>
      <c r="HE265" s="136"/>
      <c r="HF265" s="136"/>
      <c r="HG265" s="136"/>
      <c r="HH265" s="136"/>
      <c r="HI265" s="136"/>
      <c r="HJ265" s="136"/>
      <c r="HK265" s="136"/>
      <c r="HL265" s="136"/>
      <c r="HM265" s="136"/>
      <c r="HN265" s="136"/>
      <c r="HO265" s="136"/>
      <c r="HP265" s="136"/>
      <c r="HQ265" s="136"/>
      <c r="HR265" s="136"/>
      <c r="HS265" s="136"/>
      <c r="HT265" s="136"/>
      <c r="HU265" s="136"/>
      <c r="HV265" s="136"/>
      <c r="HW265" s="136"/>
      <c r="HX265" s="136"/>
      <c r="HY265" s="136"/>
      <c r="HZ265" s="136"/>
      <c r="IA265" s="136"/>
      <c r="IB265" s="136"/>
      <c r="IC265" s="136"/>
      <c r="ID265" s="136"/>
      <c r="IE265" s="136"/>
      <c r="IF265" s="136"/>
      <c r="IG265" s="136"/>
      <c r="IH265" s="136"/>
      <c r="II265" s="136"/>
      <c r="IJ265" s="136"/>
      <c r="IK265" s="136"/>
      <c r="IL265" s="136"/>
      <c r="IM265" s="136"/>
      <c r="IN265" s="136"/>
      <c r="IO265" s="136"/>
      <c r="IP265" s="136"/>
      <c r="IQ265" s="136"/>
      <c r="IR265" s="136"/>
      <c r="IS265" s="136"/>
      <c r="IT265" s="136"/>
      <c r="IU265" s="136"/>
      <c r="IV265" s="136"/>
      <c r="IW265" s="136"/>
      <c r="IX265" s="136"/>
      <c r="IY265" s="136"/>
      <c r="IZ265" s="136"/>
      <c r="JA265" s="136"/>
      <c r="JB265" s="136"/>
      <c r="JC265" s="136"/>
      <c r="JD265" s="136"/>
      <c r="JE265" s="136"/>
      <c r="JF265" s="136"/>
      <c r="JG265" s="136"/>
      <c r="JH265" s="136"/>
      <c r="JI265" s="136"/>
      <c r="JJ265" s="136"/>
      <c r="JK265" s="136"/>
      <c r="JL265" s="136"/>
      <c r="JM265" s="136"/>
      <c r="JN265" s="136"/>
      <c r="JO265" s="136"/>
      <c r="JP265" s="136"/>
      <c r="JQ265" s="136"/>
      <c r="JR265" s="136"/>
      <c r="JS265" s="136"/>
      <c r="JT265" s="136"/>
      <c r="JU265" s="136"/>
      <c r="JV265" s="136"/>
      <c r="JW265" s="136"/>
      <c r="JX265" s="136"/>
      <c r="JY265" s="136"/>
      <c r="JZ265" s="136"/>
      <c r="KA265" s="136"/>
      <c r="KB265" s="136"/>
      <c r="KC265" s="136"/>
      <c r="KD265" s="136"/>
      <c r="KE265" s="136"/>
      <c r="KF265" s="136"/>
      <c r="KG265" s="136"/>
      <c r="KH265" s="136"/>
      <c r="KI265" s="136"/>
      <c r="KJ265" s="136"/>
      <c r="KK265" s="136"/>
      <c r="KL265" s="136"/>
      <c r="KM265" s="136"/>
      <c r="KN265" s="136"/>
      <c r="KO265" s="136"/>
      <c r="KP265" s="136"/>
      <c r="KQ265" s="136"/>
      <c r="KR265" s="136"/>
      <c r="KS265" s="136"/>
      <c r="KT265" s="136"/>
      <c r="KU265" s="136"/>
      <c r="KV265" s="136"/>
      <c r="KW265" s="136"/>
      <c r="KX265" s="136"/>
      <c r="KY265" s="136"/>
      <c r="KZ265" s="136"/>
      <c r="LA265" s="136"/>
      <c r="LB265" s="136"/>
      <c r="LC265" s="136"/>
      <c r="LD265" s="136"/>
      <c r="LE265" s="136"/>
      <c r="LF265" s="136"/>
      <c r="LG265" s="136"/>
      <c r="LH265" s="136"/>
      <c r="LI265" s="136"/>
      <c r="LJ265" s="136"/>
      <c r="LK265" s="136"/>
      <c r="LL265" s="136"/>
      <c r="LM265" s="136"/>
      <c r="LN265" s="136"/>
      <c r="LO265" s="136"/>
      <c r="LP265" s="136"/>
      <c r="LQ265" s="136"/>
      <c r="LR265" s="136"/>
      <c r="LS265" s="136"/>
      <c r="LT265" s="136"/>
      <c r="LU265" s="136"/>
      <c r="LV265" s="136"/>
      <c r="LW265" s="136"/>
      <c r="LX265" s="136"/>
      <c r="LY265" s="136"/>
      <c r="LZ265" s="136"/>
      <c r="MA265" s="136"/>
      <c r="MB265" s="136"/>
      <c r="MC265" s="136"/>
      <c r="MD265" s="136"/>
      <c r="ME265" s="136"/>
      <c r="MF265" s="136"/>
      <c r="MG265" s="136"/>
      <c r="MH265" s="136"/>
      <c r="MI265" s="136"/>
      <c r="MJ265" s="136"/>
      <c r="MK265" s="136"/>
    </row>
    <row r="266" spans="1:349" ht="39.75" customHeight="1" x14ac:dyDescent="0.25">
      <c r="A266" s="176" t="s">
        <v>205</v>
      </c>
      <c r="B266" s="176"/>
      <c r="C266" s="176"/>
      <c r="D266" s="176"/>
      <c r="E266" s="176"/>
      <c r="F266" s="176"/>
      <c r="G266" s="176"/>
      <c r="H266" s="176"/>
      <c r="I266" s="136"/>
      <c r="J266" s="136"/>
      <c r="K266" s="136"/>
      <c r="L266" s="157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  <c r="AY266" s="136"/>
      <c r="AZ266" s="136"/>
      <c r="BA266" s="136"/>
      <c r="BB266" s="136"/>
      <c r="BC266" s="136"/>
      <c r="BD266" s="136"/>
      <c r="BE266" s="136"/>
      <c r="BF266" s="136"/>
      <c r="BG266" s="136"/>
      <c r="BH266" s="136"/>
      <c r="BI266" s="136"/>
      <c r="BJ266" s="136"/>
      <c r="BK266" s="136"/>
      <c r="BL266" s="136"/>
      <c r="BM266" s="136"/>
      <c r="BN266" s="136"/>
      <c r="BO266" s="136"/>
      <c r="BP266" s="136"/>
      <c r="BQ266" s="136"/>
      <c r="BR266" s="136"/>
      <c r="BS266" s="136"/>
      <c r="BT266" s="136"/>
      <c r="BU266" s="136"/>
      <c r="BV266" s="136"/>
      <c r="BW266" s="136"/>
      <c r="BX266" s="136"/>
      <c r="BY266" s="136"/>
      <c r="BZ266" s="136"/>
      <c r="CA266" s="136"/>
      <c r="CB266" s="136"/>
      <c r="CC266" s="136"/>
      <c r="CD266" s="136"/>
      <c r="CE266" s="136"/>
      <c r="CF266" s="136"/>
      <c r="CG266" s="136"/>
      <c r="CH266" s="136"/>
      <c r="CI266" s="136"/>
      <c r="CJ266" s="136"/>
      <c r="CK266" s="136"/>
      <c r="CL266" s="136"/>
      <c r="CM266" s="136"/>
      <c r="CN266" s="136"/>
      <c r="CO266" s="136"/>
      <c r="CP266" s="136"/>
      <c r="CQ266" s="136"/>
      <c r="CR266" s="136"/>
      <c r="CS266" s="136"/>
      <c r="CT266" s="136"/>
      <c r="CU266" s="136"/>
      <c r="CV266" s="136"/>
      <c r="CW266" s="136"/>
      <c r="CX266" s="136"/>
      <c r="CY266" s="136"/>
      <c r="CZ266" s="136"/>
      <c r="DA266" s="136"/>
      <c r="DB266" s="136"/>
      <c r="DC266" s="136"/>
      <c r="DD266" s="136"/>
      <c r="DE266" s="136"/>
      <c r="DF266" s="136"/>
      <c r="DG266" s="136"/>
      <c r="DH266" s="136"/>
      <c r="DI266" s="136"/>
      <c r="DJ266" s="136"/>
      <c r="DK266" s="136"/>
      <c r="DL266" s="136"/>
      <c r="DM266" s="136"/>
      <c r="DN266" s="136"/>
      <c r="DO266" s="136"/>
      <c r="DP266" s="136"/>
      <c r="DQ266" s="136"/>
      <c r="DR266" s="136"/>
      <c r="DS266" s="136"/>
      <c r="DT266" s="136"/>
      <c r="DU266" s="136"/>
      <c r="DV266" s="136"/>
      <c r="DW266" s="136"/>
      <c r="DX266" s="136"/>
      <c r="DY266" s="136"/>
      <c r="DZ266" s="136"/>
      <c r="EA266" s="136"/>
      <c r="EB266" s="136"/>
      <c r="EC266" s="136"/>
      <c r="ED266" s="136"/>
      <c r="EE266" s="136"/>
      <c r="EF266" s="136"/>
      <c r="EG266" s="136"/>
      <c r="EH266" s="136"/>
      <c r="EI266" s="136"/>
      <c r="EJ266" s="136"/>
      <c r="EK266" s="136"/>
      <c r="EL266" s="136"/>
      <c r="EM266" s="136"/>
      <c r="EN266" s="136"/>
      <c r="EO266" s="136"/>
      <c r="EP266" s="136"/>
      <c r="EQ266" s="136"/>
      <c r="ER266" s="136"/>
      <c r="ES266" s="136"/>
      <c r="ET266" s="136"/>
      <c r="EU266" s="136"/>
      <c r="EV266" s="136"/>
      <c r="EW266" s="136"/>
      <c r="EX266" s="136"/>
      <c r="EY266" s="136"/>
      <c r="EZ266" s="136"/>
      <c r="FA266" s="136"/>
      <c r="FB266" s="136"/>
      <c r="FC266" s="136"/>
      <c r="FD266" s="136"/>
      <c r="FE266" s="136"/>
      <c r="FF266" s="136"/>
      <c r="FG266" s="136"/>
      <c r="FH266" s="136"/>
      <c r="FI266" s="136"/>
      <c r="FJ266" s="136"/>
      <c r="FK266" s="136"/>
      <c r="FL266" s="136"/>
      <c r="FM266" s="136"/>
      <c r="FN266" s="136"/>
      <c r="FO266" s="136"/>
      <c r="FP266" s="136"/>
      <c r="FQ266" s="136"/>
      <c r="FR266" s="136"/>
      <c r="FS266" s="136"/>
      <c r="FT266" s="136"/>
      <c r="FU266" s="136"/>
      <c r="FV266" s="136"/>
      <c r="FW266" s="136"/>
      <c r="FX266" s="136"/>
      <c r="FY266" s="136"/>
      <c r="FZ266" s="136"/>
      <c r="GA266" s="136"/>
      <c r="GB266" s="136"/>
      <c r="GC266" s="136"/>
      <c r="GD266" s="136"/>
      <c r="GE266" s="136"/>
      <c r="GF266" s="136"/>
      <c r="GG266" s="136"/>
      <c r="GH266" s="136"/>
      <c r="GI266" s="136"/>
      <c r="GJ266" s="136"/>
      <c r="GK266" s="136"/>
      <c r="GL266" s="136"/>
      <c r="GM266" s="136"/>
      <c r="GN266" s="136"/>
      <c r="GO266" s="136"/>
      <c r="GP266" s="136"/>
      <c r="GQ266" s="136"/>
      <c r="GR266" s="136"/>
      <c r="GS266" s="136"/>
      <c r="GT266" s="136"/>
      <c r="GU266" s="136"/>
      <c r="GV266" s="136"/>
      <c r="GW266" s="136"/>
      <c r="GX266" s="136"/>
      <c r="GY266" s="136"/>
      <c r="GZ266" s="136"/>
      <c r="HA266" s="136"/>
      <c r="HB266" s="136"/>
      <c r="HC266" s="136"/>
      <c r="HD266" s="136"/>
      <c r="HE266" s="136"/>
      <c r="HF266" s="136"/>
      <c r="HG266" s="136"/>
      <c r="HH266" s="136"/>
      <c r="HI266" s="136"/>
      <c r="HJ266" s="136"/>
      <c r="HK266" s="136"/>
      <c r="HL266" s="136"/>
      <c r="HM266" s="136"/>
      <c r="HN266" s="136"/>
      <c r="HO266" s="136"/>
      <c r="HP266" s="136"/>
      <c r="HQ266" s="136"/>
      <c r="HR266" s="136"/>
      <c r="HS266" s="136"/>
      <c r="HT266" s="136"/>
      <c r="HU266" s="136"/>
      <c r="HV266" s="136"/>
      <c r="HW266" s="136"/>
      <c r="HX266" s="136"/>
      <c r="HY266" s="136"/>
      <c r="HZ266" s="136"/>
      <c r="IA266" s="136"/>
      <c r="IB266" s="136"/>
      <c r="IC266" s="136"/>
      <c r="ID266" s="136"/>
      <c r="IE266" s="136"/>
      <c r="IF266" s="136"/>
      <c r="IG266" s="136"/>
      <c r="IH266" s="136"/>
      <c r="II266" s="136"/>
      <c r="IJ266" s="136"/>
      <c r="IK266" s="136"/>
      <c r="IL266" s="136"/>
      <c r="IM266" s="136"/>
      <c r="IN266" s="136"/>
      <c r="IO266" s="136"/>
      <c r="IP266" s="136"/>
      <c r="IQ266" s="136"/>
      <c r="IR266" s="136"/>
      <c r="IS266" s="136"/>
      <c r="IT266" s="136"/>
      <c r="IU266" s="136"/>
      <c r="IV266" s="136"/>
      <c r="IW266" s="136"/>
      <c r="IX266" s="136"/>
      <c r="IY266" s="136"/>
      <c r="IZ266" s="136"/>
      <c r="JA266" s="136"/>
      <c r="JB266" s="136"/>
      <c r="JC266" s="136"/>
      <c r="JD266" s="136"/>
      <c r="JE266" s="136"/>
      <c r="JF266" s="136"/>
      <c r="JG266" s="136"/>
      <c r="JH266" s="136"/>
      <c r="JI266" s="136"/>
      <c r="JJ266" s="136"/>
      <c r="JK266" s="136"/>
      <c r="JL266" s="136"/>
      <c r="JM266" s="136"/>
      <c r="JN266" s="136"/>
      <c r="JO266" s="136"/>
      <c r="JP266" s="136"/>
      <c r="JQ266" s="136"/>
      <c r="JR266" s="136"/>
      <c r="JS266" s="136"/>
      <c r="JT266" s="136"/>
      <c r="JU266" s="136"/>
      <c r="JV266" s="136"/>
      <c r="JW266" s="136"/>
      <c r="JX266" s="136"/>
      <c r="JY266" s="136"/>
      <c r="JZ266" s="136"/>
      <c r="KA266" s="136"/>
      <c r="KB266" s="136"/>
      <c r="KC266" s="136"/>
      <c r="KD266" s="136"/>
      <c r="KE266" s="136"/>
      <c r="KF266" s="136"/>
      <c r="KG266" s="136"/>
      <c r="KH266" s="136"/>
      <c r="KI266" s="136"/>
      <c r="KJ266" s="136"/>
      <c r="KK266" s="136"/>
      <c r="KL266" s="136"/>
      <c r="KM266" s="136"/>
      <c r="KN266" s="136"/>
      <c r="KO266" s="136"/>
      <c r="KP266" s="136"/>
      <c r="KQ266" s="136"/>
      <c r="KR266" s="136"/>
      <c r="KS266" s="136"/>
      <c r="KT266" s="136"/>
      <c r="KU266" s="136"/>
      <c r="KV266" s="136"/>
      <c r="KW266" s="136"/>
      <c r="KX266" s="136"/>
      <c r="KY266" s="136"/>
      <c r="KZ266" s="136"/>
      <c r="LA266" s="136"/>
      <c r="LB266" s="136"/>
      <c r="LC266" s="136"/>
      <c r="LD266" s="136"/>
      <c r="LE266" s="136"/>
      <c r="LF266" s="136"/>
      <c r="LG266" s="136"/>
      <c r="LH266" s="136"/>
      <c r="LI266" s="136"/>
      <c r="LJ266" s="136"/>
      <c r="LK266" s="136"/>
      <c r="LL266" s="136"/>
      <c r="LM266" s="136"/>
      <c r="LN266" s="136"/>
      <c r="LO266" s="136"/>
      <c r="LP266" s="136"/>
      <c r="LQ266" s="136"/>
      <c r="LR266" s="136"/>
      <c r="LS266" s="136"/>
      <c r="LT266" s="136"/>
      <c r="LU266" s="136"/>
      <c r="LV266" s="136"/>
      <c r="LW266" s="136"/>
      <c r="LX266" s="136"/>
      <c r="LY266" s="136"/>
      <c r="LZ266" s="136"/>
      <c r="MA266" s="136"/>
      <c r="MB266" s="136"/>
      <c r="MC266" s="136"/>
      <c r="MD266" s="136"/>
      <c r="ME266" s="136"/>
      <c r="MF266" s="136"/>
      <c r="MG266" s="136"/>
      <c r="MH266" s="136"/>
      <c r="MI266" s="136"/>
      <c r="MJ266" s="136"/>
      <c r="MK266" s="136"/>
    </row>
    <row r="267" spans="1:349" ht="39.75" customHeight="1" x14ac:dyDescent="0.25">
      <c r="A267" s="176" t="s">
        <v>206</v>
      </c>
      <c r="B267" s="176"/>
      <c r="C267" s="176"/>
      <c r="D267" s="176"/>
      <c r="E267" s="176"/>
      <c r="F267" s="176"/>
      <c r="G267" s="176"/>
      <c r="H267" s="176"/>
      <c r="I267" s="136"/>
      <c r="J267" s="136"/>
      <c r="K267" s="136"/>
      <c r="L267" s="157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  <c r="BG267" s="136"/>
      <c r="BH267" s="136"/>
      <c r="BI267" s="136"/>
      <c r="BJ267" s="136"/>
      <c r="BK267" s="136"/>
      <c r="BL267" s="136"/>
      <c r="BM267" s="136"/>
      <c r="BN267" s="136"/>
      <c r="BO267" s="136"/>
      <c r="BP267" s="136"/>
      <c r="BQ267" s="136"/>
      <c r="BR267" s="136"/>
      <c r="BS267" s="136"/>
      <c r="BT267" s="136"/>
      <c r="BU267" s="136"/>
      <c r="BV267" s="136"/>
      <c r="BW267" s="136"/>
      <c r="BX267" s="136"/>
      <c r="BY267" s="136"/>
      <c r="BZ267" s="136"/>
      <c r="CA267" s="136"/>
      <c r="CB267" s="136"/>
      <c r="CC267" s="136"/>
      <c r="CD267" s="136"/>
      <c r="CE267" s="136"/>
      <c r="CF267" s="136"/>
      <c r="CG267" s="136"/>
      <c r="CH267" s="136"/>
      <c r="CI267" s="136"/>
      <c r="CJ267" s="136"/>
      <c r="CK267" s="136"/>
      <c r="CL267" s="136"/>
      <c r="CM267" s="136"/>
      <c r="CN267" s="136"/>
      <c r="CO267" s="136"/>
      <c r="CP267" s="136"/>
      <c r="CQ267" s="136"/>
      <c r="CR267" s="136"/>
      <c r="CS267" s="136"/>
      <c r="CT267" s="136"/>
      <c r="CU267" s="136"/>
      <c r="CV267" s="136"/>
      <c r="CW267" s="136"/>
      <c r="CX267" s="136"/>
      <c r="CY267" s="136"/>
      <c r="CZ267" s="136"/>
      <c r="DA267" s="136"/>
      <c r="DB267" s="136"/>
      <c r="DC267" s="136"/>
      <c r="DD267" s="136"/>
      <c r="DE267" s="136"/>
      <c r="DF267" s="136"/>
      <c r="DG267" s="136"/>
      <c r="DH267" s="136"/>
      <c r="DI267" s="136"/>
      <c r="DJ267" s="136"/>
      <c r="DK267" s="136"/>
      <c r="DL267" s="136"/>
      <c r="DM267" s="136"/>
      <c r="DN267" s="136"/>
      <c r="DO267" s="136"/>
      <c r="DP267" s="136"/>
      <c r="DQ267" s="136"/>
      <c r="DR267" s="136"/>
      <c r="DS267" s="136"/>
      <c r="DT267" s="136"/>
      <c r="DU267" s="136"/>
      <c r="DV267" s="136"/>
      <c r="DW267" s="136"/>
      <c r="DX267" s="136"/>
      <c r="DY267" s="136"/>
      <c r="DZ267" s="136"/>
      <c r="EA267" s="136"/>
      <c r="EB267" s="136"/>
      <c r="EC267" s="136"/>
      <c r="ED267" s="136"/>
      <c r="EE267" s="136"/>
      <c r="EF267" s="136"/>
      <c r="EG267" s="136"/>
      <c r="EH267" s="136"/>
      <c r="EI267" s="136"/>
      <c r="EJ267" s="136"/>
      <c r="EK267" s="136"/>
      <c r="EL267" s="136"/>
      <c r="EM267" s="136"/>
      <c r="EN267" s="136"/>
      <c r="EO267" s="136"/>
      <c r="EP267" s="136"/>
      <c r="EQ267" s="136"/>
      <c r="ER267" s="136"/>
      <c r="ES267" s="136"/>
      <c r="ET267" s="136"/>
      <c r="EU267" s="136"/>
      <c r="EV267" s="136"/>
      <c r="EW267" s="136"/>
      <c r="EX267" s="136"/>
      <c r="EY267" s="136"/>
      <c r="EZ267" s="136"/>
      <c r="FA267" s="136"/>
      <c r="FB267" s="136"/>
      <c r="FC267" s="136"/>
      <c r="FD267" s="136"/>
      <c r="FE267" s="136"/>
      <c r="FF267" s="136"/>
      <c r="FG267" s="136"/>
      <c r="FH267" s="136"/>
      <c r="FI267" s="136"/>
      <c r="FJ267" s="136"/>
      <c r="FK267" s="136"/>
      <c r="FL267" s="136"/>
      <c r="FM267" s="136"/>
      <c r="FN267" s="136"/>
      <c r="FO267" s="136"/>
      <c r="FP267" s="136"/>
      <c r="FQ267" s="136"/>
      <c r="FR267" s="136"/>
      <c r="FS267" s="136"/>
      <c r="FT267" s="136"/>
      <c r="FU267" s="136"/>
      <c r="FV267" s="136"/>
      <c r="FW267" s="136"/>
      <c r="FX267" s="136"/>
      <c r="FY267" s="136"/>
      <c r="FZ267" s="136"/>
      <c r="GA267" s="136"/>
      <c r="GB267" s="136"/>
      <c r="GC267" s="136"/>
      <c r="GD267" s="136"/>
      <c r="GE267" s="136"/>
      <c r="GF267" s="136"/>
      <c r="GG267" s="136"/>
      <c r="GH267" s="136"/>
      <c r="GI267" s="136"/>
      <c r="GJ267" s="136"/>
      <c r="GK267" s="136"/>
      <c r="GL267" s="136"/>
      <c r="GM267" s="136"/>
      <c r="GN267" s="136"/>
      <c r="GO267" s="136"/>
      <c r="GP267" s="136"/>
      <c r="GQ267" s="136"/>
      <c r="GR267" s="136"/>
      <c r="GS267" s="136"/>
      <c r="GT267" s="136"/>
      <c r="GU267" s="136"/>
      <c r="GV267" s="136"/>
      <c r="GW267" s="136"/>
      <c r="GX267" s="136"/>
      <c r="GY267" s="136"/>
      <c r="GZ267" s="136"/>
      <c r="HA267" s="136"/>
      <c r="HB267" s="136"/>
      <c r="HC267" s="136"/>
      <c r="HD267" s="136"/>
      <c r="HE267" s="136"/>
      <c r="HF267" s="136"/>
      <c r="HG267" s="136"/>
      <c r="HH267" s="136"/>
      <c r="HI267" s="136"/>
      <c r="HJ267" s="136"/>
      <c r="HK267" s="136"/>
      <c r="HL267" s="136"/>
      <c r="HM267" s="136"/>
      <c r="HN267" s="136"/>
      <c r="HO267" s="136"/>
      <c r="HP267" s="136"/>
      <c r="HQ267" s="136"/>
      <c r="HR267" s="136"/>
      <c r="HS267" s="136"/>
      <c r="HT267" s="136"/>
      <c r="HU267" s="136"/>
      <c r="HV267" s="136"/>
      <c r="HW267" s="136"/>
      <c r="HX267" s="136"/>
      <c r="HY267" s="136"/>
      <c r="HZ267" s="136"/>
      <c r="IA267" s="136"/>
      <c r="IB267" s="136"/>
      <c r="IC267" s="136"/>
      <c r="ID267" s="136"/>
      <c r="IE267" s="136"/>
      <c r="IF267" s="136"/>
      <c r="IG267" s="136"/>
      <c r="IH267" s="136"/>
      <c r="II267" s="136"/>
      <c r="IJ267" s="136"/>
      <c r="IK267" s="136"/>
      <c r="IL267" s="136"/>
      <c r="IM267" s="136"/>
      <c r="IN267" s="136"/>
      <c r="IO267" s="136"/>
      <c r="IP267" s="136"/>
      <c r="IQ267" s="136"/>
      <c r="IR267" s="136"/>
      <c r="IS267" s="136"/>
      <c r="IT267" s="136"/>
      <c r="IU267" s="136"/>
      <c r="IV267" s="136"/>
      <c r="IW267" s="136"/>
      <c r="IX267" s="136"/>
      <c r="IY267" s="136"/>
      <c r="IZ267" s="136"/>
      <c r="JA267" s="136"/>
      <c r="JB267" s="136"/>
      <c r="JC267" s="136"/>
      <c r="JD267" s="136"/>
      <c r="JE267" s="136"/>
      <c r="JF267" s="136"/>
      <c r="JG267" s="136"/>
      <c r="JH267" s="136"/>
      <c r="JI267" s="136"/>
      <c r="JJ267" s="136"/>
      <c r="JK267" s="136"/>
      <c r="JL267" s="136"/>
      <c r="JM267" s="136"/>
      <c r="JN267" s="136"/>
      <c r="JO267" s="136"/>
      <c r="JP267" s="136"/>
      <c r="JQ267" s="136"/>
      <c r="JR267" s="136"/>
      <c r="JS267" s="136"/>
      <c r="JT267" s="136"/>
      <c r="JU267" s="136"/>
      <c r="JV267" s="136"/>
      <c r="JW267" s="136"/>
      <c r="JX267" s="136"/>
      <c r="JY267" s="136"/>
      <c r="JZ267" s="136"/>
      <c r="KA267" s="136"/>
      <c r="KB267" s="136"/>
      <c r="KC267" s="136"/>
      <c r="KD267" s="136"/>
      <c r="KE267" s="136"/>
      <c r="KF267" s="136"/>
      <c r="KG267" s="136"/>
      <c r="KH267" s="136"/>
      <c r="KI267" s="136"/>
      <c r="KJ267" s="136"/>
      <c r="KK267" s="136"/>
      <c r="KL267" s="136"/>
      <c r="KM267" s="136"/>
      <c r="KN267" s="136"/>
      <c r="KO267" s="136"/>
      <c r="KP267" s="136"/>
      <c r="KQ267" s="136"/>
      <c r="KR267" s="136"/>
      <c r="KS267" s="136"/>
      <c r="KT267" s="136"/>
      <c r="KU267" s="136"/>
      <c r="KV267" s="136"/>
      <c r="KW267" s="136"/>
      <c r="KX267" s="136"/>
      <c r="KY267" s="136"/>
      <c r="KZ267" s="136"/>
      <c r="LA267" s="136"/>
      <c r="LB267" s="136"/>
      <c r="LC267" s="136"/>
      <c r="LD267" s="136"/>
      <c r="LE267" s="136"/>
      <c r="LF267" s="136"/>
      <c r="LG267" s="136"/>
      <c r="LH267" s="136"/>
      <c r="LI267" s="136"/>
      <c r="LJ267" s="136"/>
      <c r="LK267" s="136"/>
      <c r="LL267" s="136"/>
      <c r="LM267" s="136"/>
      <c r="LN267" s="136"/>
      <c r="LO267" s="136"/>
      <c r="LP267" s="136"/>
      <c r="LQ267" s="136"/>
      <c r="LR267" s="136"/>
      <c r="LS267" s="136"/>
      <c r="LT267" s="136"/>
      <c r="LU267" s="136"/>
      <c r="LV267" s="136"/>
      <c r="LW267" s="136"/>
      <c r="LX267" s="136"/>
      <c r="LY267" s="136"/>
      <c r="LZ267" s="136"/>
      <c r="MA267" s="136"/>
      <c r="MB267" s="136"/>
      <c r="MC267" s="136"/>
      <c r="MD267" s="136"/>
      <c r="ME267" s="136"/>
      <c r="MF267" s="136"/>
      <c r="MG267" s="136"/>
      <c r="MH267" s="136"/>
      <c r="MI267" s="136"/>
      <c r="MJ267" s="136"/>
      <c r="MK267" s="136"/>
    </row>
    <row r="268" spans="1:349" ht="39.75" customHeight="1" x14ac:dyDescent="0.25">
      <c r="A268" s="176" t="s">
        <v>207</v>
      </c>
      <c r="B268" s="176"/>
      <c r="C268" s="176"/>
      <c r="D268" s="176"/>
      <c r="E268" s="176"/>
      <c r="F268" s="176"/>
      <c r="G268" s="176"/>
      <c r="H268" s="176"/>
      <c r="I268" s="136"/>
      <c r="J268" s="136"/>
      <c r="K268" s="136"/>
      <c r="L268" s="157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  <c r="AR268" s="136"/>
      <c r="AS268" s="136"/>
      <c r="AT268" s="136"/>
      <c r="AU268" s="136"/>
      <c r="AV268" s="136"/>
      <c r="AW268" s="136"/>
      <c r="AX268" s="136"/>
      <c r="AY268" s="136"/>
      <c r="AZ268" s="136"/>
      <c r="BA268" s="136"/>
      <c r="BB268" s="136"/>
      <c r="BC268" s="136"/>
      <c r="BD268" s="136"/>
      <c r="BE268" s="136"/>
      <c r="BF268" s="136"/>
      <c r="BG268" s="136"/>
      <c r="BH268" s="136"/>
      <c r="BI268" s="136"/>
      <c r="BJ268" s="136"/>
      <c r="BK268" s="136"/>
      <c r="BL268" s="136"/>
      <c r="BM268" s="136"/>
      <c r="BN268" s="136"/>
      <c r="BO268" s="136"/>
      <c r="BP268" s="136"/>
      <c r="BQ268" s="136"/>
      <c r="BR268" s="136"/>
      <c r="BS268" s="136"/>
      <c r="BT268" s="136"/>
      <c r="BU268" s="136"/>
      <c r="BV268" s="136"/>
      <c r="BW268" s="136"/>
      <c r="BX268" s="136"/>
      <c r="BY268" s="136"/>
      <c r="BZ268" s="136"/>
      <c r="CA268" s="136"/>
      <c r="CB268" s="136"/>
      <c r="CC268" s="136"/>
      <c r="CD268" s="136"/>
      <c r="CE268" s="136"/>
      <c r="CF268" s="136"/>
      <c r="CG268" s="136"/>
      <c r="CH268" s="136"/>
      <c r="CI268" s="136"/>
      <c r="CJ268" s="136"/>
      <c r="CK268" s="136"/>
      <c r="CL268" s="136"/>
      <c r="CM268" s="136"/>
      <c r="CN268" s="136"/>
      <c r="CO268" s="136"/>
      <c r="CP268" s="136"/>
      <c r="CQ268" s="136"/>
      <c r="CR268" s="136"/>
      <c r="CS268" s="136"/>
      <c r="CT268" s="136"/>
      <c r="CU268" s="136"/>
      <c r="CV268" s="136"/>
      <c r="CW268" s="136"/>
      <c r="CX268" s="136"/>
      <c r="CY268" s="136"/>
      <c r="CZ268" s="136"/>
      <c r="DA268" s="136"/>
      <c r="DB268" s="136"/>
      <c r="DC268" s="136"/>
      <c r="DD268" s="136"/>
      <c r="DE268" s="136"/>
      <c r="DF268" s="136"/>
      <c r="DG268" s="136"/>
      <c r="DH268" s="136"/>
      <c r="DI268" s="136"/>
      <c r="DJ268" s="136"/>
      <c r="DK268" s="136"/>
      <c r="DL268" s="136"/>
      <c r="DM268" s="136"/>
      <c r="DN268" s="136"/>
      <c r="DO268" s="136"/>
      <c r="DP268" s="136"/>
      <c r="DQ268" s="136"/>
      <c r="DR268" s="136"/>
      <c r="DS268" s="136"/>
      <c r="DT268" s="136"/>
      <c r="DU268" s="136"/>
      <c r="DV268" s="136"/>
      <c r="DW268" s="136"/>
      <c r="DX268" s="136"/>
      <c r="DY268" s="136"/>
      <c r="DZ268" s="136"/>
      <c r="EA268" s="136"/>
      <c r="EB268" s="136"/>
      <c r="EC268" s="136"/>
      <c r="ED268" s="136"/>
      <c r="EE268" s="136"/>
      <c r="EF268" s="136"/>
      <c r="EG268" s="136"/>
      <c r="EH268" s="136"/>
      <c r="EI268" s="136"/>
      <c r="EJ268" s="136"/>
      <c r="EK268" s="136"/>
      <c r="EL268" s="136"/>
      <c r="EM268" s="136"/>
      <c r="EN268" s="136"/>
      <c r="EO268" s="136"/>
      <c r="EP268" s="136"/>
      <c r="EQ268" s="136"/>
      <c r="ER268" s="136"/>
      <c r="ES268" s="136"/>
      <c r="ET268" s="136"/>
      <c r="EU268" s="136"/>
      <c r="EV268" s="136"/>
      <c r="EW268" s="136"/>
      <c r="EX268" s="136"/>
      <c r="EY268" s="136"/>
      <c r="EZ268" s="136"/>
      <c r="FA268" s="136"/>
      <c r="FB268" s="136"/>
      <c r="FC268" s="136"/>
      <c r="FD268" s="136"/>
      <c r="FE268" s="136"/>
      <c r="FF268" s="136"/>
      <c r="FG268" s="136"/>
      <c r="FH268" s="136"/>
      <c r="FI268" s="136"/>
      <c r="FJ268" s="136"/>
      <c r="FK268" s="136"/>
      <c r="FL268" s="136"/>
      <c r="FM268" s="136"/>
      <c r="FN268" s="136"/>
      <c r="FO268" s="136"/>
      <c r="FP268" s="136"/>
      <c r="FQ268" s="136"/>
      <c r="FR268" s="136"/>
      <c r="FS268" s="136"/>
      <c r="FT268" s="136"/>
      <c r="FU268" s="136"/>
      <c r="FV268" s="136"/>
      <c r="FW268" s="136"/>
      <c r="FX268" s="136"/>
      <c r="FY268" s="136"/>
      <c r="FZ268" s="136"/>
      <c r="GA268" s="136"/>
      <c r="GB268" s="136"/>
      <c r="GC268" s="136"/>
      <c r="GD268" s="136"/>
      <c r="GE268" s="136"/>
      <c r="GF268" s="136"/>
      <c r="GG268" s="136"/>
      <c r="GH268" s="136"/>
      <c r="GI268" s="136"/>
      <c r="GJ268" s="136"/>
      <c r="GK268" s="136"/>
      <c r="GL268" s="136"/>
      <c r="GM268" s="136"/>
      <c r="GN268" s="136"/>
      <c r="GO268" s="136"/>
      <c r="GP268" s="136"/>
      <c r="GQ268" s="136"/>
      <c r="GR268" s="136"/>
      <c r="GS268" s="136"/>
      <c r="GT268" s="136"/>
      <c r="GU268" s="136"/>
      <c r="GV268" s="136"/>
      <c r="GW268" s="136"/>
      <c r="GX268" s="136"/>
      <c r="GY268" s="136"/>
      <c r="GZ268" s="136"/>
      <c r="HA268" s="136"/>
      <c r="HB268" s="136"/>
      <c r="HC268" s="136"/>
      <c r="HD268" s="136"/>
      <c r="HE268" s="136"/>
      <c r="HF268" s="136"/>
      <c r="HG268" s="136"/>
      <c r="HH268" s="136"/>
      <c r="HI268" s="136"/>
      <c r="HJ268" s="136"/>
      <c r="HK268" s="136"/>
      <c r="HL268" s="136"/>
      <c r="HM268" s="136"/>
      <c r="HN268" s="136"/>
      <c r="HO268" s="136"/>
      <c r="HP268" s="136"/>
      <c r="HQ268" s="136"/>
      <c r="HR268" s="136"/>
      <c r="HS268" s="136"/>
      <c r="HT268" s="136"/>
      <c r="HU268" s="136"/>
      <c r="HV268" s="136"/>
      <c r="HW268" s="136"/>
      <c r="HX268" s="136"/>
      <c r="HY268" s="136"/>
      <c r="HZ268" s="136"/>
      <c r="IA268" s="136"/>
      <c r="IB268" s="136"/>
      <c r="IC268" s="136"/>
      <c r="ID268" s="136"/>
      <c r="IE268" s="136"/>
      <c r="IF268" s="136"/>
      <c r="IG268" s="136"/>
      <c r="IH268" s="136"/>
      <c r="II268" s="136"/>
      <c r="IJ268" s="136"/>
      <c r="IK268" s="136"/>
      <c r="IL268" s="136"/>
      <c r="IM268" s="136"/>
      <c r="IN268" s="136"/>
      <c r="IO268" s="136"/>
      <c r="IP268" s="136"/>
      <c r="IQ268" s="136"/>
      <c r="IR268" s="136"/>
      <c r="IS268" s="136"/>
      <c r="IT268" s="136"/>
      <c r="IU268" s="136"/>
      <c r="IV268" s="136"/>
      <c r="IW268" s="136"/>
      <c r="IX268" s="136"/>
      <c r="IY268" s="136"/>
      <c r="IZ268" s="136"/>
      <c r="JA268" s="136"/>
      <c r="JB268" s="136"/>
      <c r="JC268" s="136"/>
      <c r="JD268" s="136"/>
      <c r="JE268" s="136"/>
      <c r="JF268" s="136"/>
      <c r="JG268" s="136"/>
      <c r="JH268" s="136"/>
      <c r="JI268" s="136"/>
      <c r="JJ268" s="136"/>
      <c r="JK268" s="136"/>
      <c r="JL268" s="136"/>
      <c r="JM268" s="136"/>
      <c r="JN268" s="136"/>
      <c r="JO268" s="136"/>
      <c r="JP268" s="136"/>
      <c r="JQ268" s="136"/>
      <c r="JR268" s="136"/>
      <c r="JS268" s="136"/>
      <c r="JT268" s="136"/>
      <c r="JU268" s="136"/>
      <c r="JV268" s="136"/>
      <c r="JW268" s="136"/>
      <c r="JX268" s="136"/>
      <c r="JY268" s="136"/>
      <c r="JZ268" s="136"/>
      <c r="KA268" s="136"/>
      <c r="KB268" s="136"/>
      <c r="KC268" s="136"/>
      <c r="KD268" s="136"/>
      <c r="KE268" s="136"/>
      <c r="KF268" s="136"/>
      <c r="KG268" s="136"/>
      <c r="KH268" s="136"/>
      <c r="KI268" s="136"/>
      <c r="KJ268" s="136"/>
      <c r="KK268" s="136"/>
      <c r="KL268" s="136"/>
      <c r="KM268" s="136"/>
      <c r="KN268" s="136"/>
      <c r="KO268" s="136"/>
      <c r="KP268" s="136"/>
      <c r="KQ268" s="136"/>
      <c r="KR268" s="136"/>
      <c r="KS268" s="136"/>
      <c r="KT268" s="136"/>
      <c r="KU268" s="136"/>
      <c r="KV268" s="136"/>
      <c r="KW268" s="136"/>
      <c r="KX268" s="136"/>
      <c r="KY268" s="136"/>
      <c r="KZ268" s="136"/>
      <c r="LA268" s="136"/>
      <c r="LB268" s="136"/>
      <c r="LC268" s="136"/>
      <c r="LD268" s="136"/>
      <c r="LE268" s="136"/>
      <c r="LF268" s="136"/>
      <c r="LG268" s="136"/>
      <c r="LH268" s="136"/>
      <c r="LI268" s="136"/>
      <c r="LJ268" s="136"/>
      <c r="LK268" s="136"/>
      <c r="LL268" s="136"/>
      <c r="LM268" s="136"/>
      <c r="LN268" s="136"/>
      <c r="LO268" s="136"/>
      <c r="LP268" s="136"/>
      <c r="LQ268" s="136"/>
      <c r="LR268" s="136"/>
      <c r="LS268" s="136"/>
      <c r="LT268" s="136"/>
      <c r="LU268" s="136"/>
      <c r="LV268" s="136"/>
      <c r="LW268" s="136"/>
      <c r="LX268" s="136"/>
      <c r="LY268" s="136"/>
      <c r="LZ268" s="136"/>
      <c r="MA268" s="136"/>
      <c r="MB268" s="136"/>
      <c r="MC268" s="136"/>
      <c r="MD268" s="136"/>
      <c r="ME268" s="136"/>
      <c r="MF268" s="136"/>
      <c r="MG268" s="136"/>
      <c r="MH268" s="136"/>
      <c r="MI268" s="136"/>
      <c r="MJ268" s="136"/>
      <c r="MK268" s="136"/>
    </row>
    <row r="269" spans="1:349" ht="21" customHeight="1" x14ac:dyDescent="0.25">
      <c r="A269" s="176" t="s">
        <v>116</v>
      </c>
      <c r="B269" s="176"/>
      <c r="C269" s="176"/>
      <c r="D269" s="176"/>
      <c r="E269" s="176"/>
      <c r="F269" s="176"/>
      <c r="G269" s="176"/>
      <c r="H269" s="176"/>
      <c r="I269" s="136"/>
      <c r="J269" s="136"/>
      <c r="K269" s="136"/>
      <c r="L269" s="157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  <c r="AR269" s="136"/>
      <c r="AS269" s="136"/>
      <c r="AT269" s="136"/>
      <c r="AU269" s="136"/>
      <c r="AV269" s="136"/>
      <c r="AW269" s="136"/>
      <c r="AX269" s="136"/>
      <c r="AY269" s="136"/>
      <c r="AZ269" s="136"/>
      <c r="BA269" s="136"/>
      <c r="BB269" s="136"/>
      <c r="BC269" s="136"/>
      <c r="BD269" s="136"/>
      <c r="BE269" s="136"/>
      <c r="BF269" s="136"/>
      <c r="BG269" s="136"/>
      <c r="BH269" s="136"/>
      <c r="BI269" s="136"/>
      <c r="BJ269" s="136"/>
      <c r="BK269" s="136"/>
      <c r="BL269" s="136"/>
      <c r="BM269" s="136"/>
      <c r="BN269" s="136"/>
      <c r="BO269" s="136"/>
      <c r="BP269" s="136"/>
      <c r="BQ269" s="136"/>
      <c r="BR269" s="136"/>
      <c r="BS269" s="136"/>
      <c r="BT269" s="136"/>
      <c r="BU269" s="136"/>
      <c r="BV269" s="136"/>
      <c r="BW269" s="136"/>
      <c r="BX269" s="136"/>
      <c r="BY269" s="136"/>
      <c r="BZ269" s="136"/>
      <c r="CA269" s="136"/>
      <c r="CB269" s="136"/>
      <c r="CC269" s="136"/>
      <c r="CD269" s="136"/>
      <c r="CE269" s="136"/>
      <c r="CF269" s="136"/>
      <c r="CG269" s="136"/>
      <c r="CH269" s="136"/>
      <c r="CI269" s="136"/>
      <c r="CJ269" s="136"/>
      <c r="CK269" s="136"/>
      <c r="CL269" s="136"/>
      <c r="CM269" s="136"/>
      <c r="CN269" s="136"/>
      <c r="CO269" s="136"/>
      <c r="CP269" s="136"/>
      <c r="CQ269" s="136"/>
      <c r="CR269" s="136"/>
      <c r="CS269" s="136"/>
      <c r="CT269" s="136"/>
      <c r="CU269" s="136"/>
      <c r="CV269" s="136"/>
      <c r="CW269" s="136"/>
      <c r="CX269" s="136"/>
      <c r="CY269" s="136"/>
      <c r="CZ269" s="136"/>
      <c r="DA269" s="136"/>
      <c r="DB269" s="136"/>
      <c r="DC269" s="136"/>
      <c r="DD269" s="136"/>
      <c r="DE269" s="136"/>
      <c r="DF269" s="136"/>
      <c r="DG269" s="136"/>
      <c r="DH269" s="136"/>
      <c r="DI269" s="136"/>
      <c r="DJ269" s="136"/>
      <c r="DK269" s="136"/>
      <c r="DL269" s="136"/>
      <c r="DM269" s="136"/>
      <c r="DN269" s="136"/>
      <c r="DO269" s="136"/>
      <c r="DP269" s="136"/>
      <c r="DQ269" s="136"/>
      <c r="DR269" s="136"/>
      <c r="DS269" s="136"/>
      <c r="DT269" s="136"/>
      <c r="DU269" s="136"/>
      <c r="DV269" s="136"/>
      <c r="DW269" s="136"/>
      <c r="DX269" s="136"/>
      <c r="DY269" s="136"/>
      <c r="DZ269" s="136"/>
      <c r="EA269" s="136"/>
      <c r="EB269" s="136"/>
      <c r="EC269" s="136"/>
      <c r="ED269" s="136"/>
      <c r="EE269" s="136"/>
      <c r="EF269" s="136"/>
      <c r="EG269" s="136"/>
      <c r="EH269" s="136"/>
      <c r="EI269" s="136"/>
      <c r="EJ269" s="136"/>
      <c r="EK269" s="136"/>
      <c r="EL269" s="136"/>
      <c r="EM269" s="136"/>
      <c r="EN269" s="136"/>
      <c r="EO269" s="136"/>
      <c r="EP269" s="136"/>
      <c r="EQ269" s="136"/>
      <c r="ER269" s="136"/>
      <c r="ES269" s="136"/>
      <c r="ET269" s="136"/>
      <c r="EU269" s="136"/>
      <c r="EV269" s="136"/>
      <c r="EW269" s="136"/>
      <c r="EX269" s="136"/>
      <c r="EY269" s="136"/>
      <c r="EZ269" s="136"/>
      <c r="FA269" s="136"/>
      <c r="FB269" s="136"/>
      <c r="FC269" s="136"/>
      <c r="FD269" s="136"/>
      <c r="FE269" s="136"/>
      <c r="FF269" s="136"/>
      <c r="FG269" s="136"/>
      <c r="FH269" s="136"/>
      <c r="FI269" s="136"/>
      <c r="FJ269" s="136"/>
      <c r="FK269" s="136"/>
      <c r="FL269" s="136"/>
      <c r="FM269" s="136"/>
      <c r="FN269" s="136"/>
      <c r="FO269" s="136"/>
      <c r="FP269" s="136"/>
      <c r="FQ269" s="136"/>
      <c r="FR269" s="136"/>
      <c r="FS269" s="136"/>
      <c r="FT269" s="136"/>
      <c r="FU269" s="136"/>
      <c r="FV269" s="136"/>
      <c r="FW269" s="136"/>
      <c r="FX269" s="136"/>
      <c r="FY269" s="136"/>
      <c r="FZ269" s="136"/>
      <c r="GA269" s="136"/>
      <c r="GB269" s="136"/>
      <c r="GC269" s="136"/>
      <c r="GD269" s="136"/>
      <c r="GE269" s="136"/>
      <c r="GF269" s="136"/>
      <c r="GG269" s="136"/>
      <c r="GH269" s="136"/>
      <c r="GI269" s="136"/>
      <c r="GJ269" s="136"/>
      <c r="GK269" s="136"/>
      <c r="GL269" s="136"/>
      <c r="GM269" s="136"/>
      <c r="GN269" s="136"/>
      <c r="GO269" s="136"/>
      <c r="GP269" s="136"/>
      <c r="GQ269" s="136"/>
      <c r="GR269" s="136"/>
      <c r="GS269" s="136"/>
      <c r="GT269" s="136"/>
      <c r="GU269" s="136"/>
      <c r="GV269" s="136"/>
      <c r="GW269" s="136"/>
      <c r="GX269" s="136"/>
      <c r="GY269" s="136"/>
      <c r="GZ269" s="136"/>
      <c r="HA269" s="136"/>
      <c r="HB269" s="136"/>
      <c r="HC269" s="136"/>
      <c r="HD269" s="136"/>
      <c r="HE269" s="136"/>
      <c r="HF269" s="136"/>
      <c r="HG269" s="136"/>
      <c r="HH269" s="136"/>
      <c r="HI269" s="136"/>
      <c r="HJ269" s="136"/>
      <c r="HK269" s="136"/>
      <c r="HL269" s="136"/>
      <c r="HM269" s="136"/>
      <c r="HN269" s="136"/>
      <c r="HO269" s="136"/>
      <c r="HP269" s="136"/>
      <c r="HQ269" s="136"/>
      <c r="HR269" s="136"/>
      <c r="HS269" s="136"/>
      <c r="HT269" s="136"/>
      <c r="HU269" s="136"/>
      <c r="HV269" s="136"/>
      <c r="HW269" s="136"/>
      <c r="HX269" s="136"/>
      <c r="HY269" s="136"/>
      <c r="HZ269" s="136"/>
      <c r="IA269" s="136"/>
      <c r="IB269" s="136"/>
      <c r="IC269" s="136"/>
      <c r="ID269" s="136"/>
      <c r="IE269" s="136"/>
      <c r="IF269" s="136"/>
      <c r="IG269" s="136"/>
      <c r="IH269" s="136"/>
      <c r="II269" s="136"/>
      <c r="IJ269" s="136"/>
      <c r="IK269" s="136"/>
      <c r="IL269" s="136"/>
      <c r="IM269" s="136"/>
      <c r="IN269" s="136"/>
      <c r="IO269" s="136"/>
      <c r="IP269" s="136"/>
      <c r="IQ269" s="136"/>
      <c r="IR269" s="136"/>
      <c r="IS269" s="136"/>
      <c r="IT269" s="136"/>
      <c r="IU269" s="136"/>
      <c r="IV269" s="136"/>
      <c r="IW269" s="136"/>
      <c r="IX269" s="136"/>
      <c r="IY269" s="136"/>
      <c r="IZ269" s="136"/>
      <c r="JA269" s="136"/>
      <c r="JB269" s="136"/>
      <c r="JC269" s="136"/>
      <c r="JD269" s="136"/>
      <c r="JE269" s="136"/>
      <c r="JF269" s="136"/>
      <c r="JG269" s="136"/>
      <c r="JH269" s="136"/>
      <c r="JI269" s="136"/>
      <c r="JJ269" s="136"/>
      <c r="JK269" s="136"/>
      <c r="JL269" s="136"/>
      <c r="JM269" s="136"/>
      <c r="JN269" s="136"/>
      <c r="JO269" s="136"/>
      <c r="JP269" s="136"/>
      <c r="JQ269" s="136"/>
      <c r="JR269" s="136"/>
      <c r="JS269" s="136"/>
      <c r="JT269" s="136"/>
      <c r="JU269" s="136"/>
      <c r="JV269" s="136"/>
      <c r="JW269" s="136"/>
      <c r="JX269" s="136"/>
      <c r="JY269" s="136"/>
      <c r="JZ269" s="136"/>
      <c r="KA269" s="136"/>
      <c r="KB269" s="136"/>
      <c r="KC269" s="136"/>
      <c r="KD269" s="136"/>
      <c r="KE269" s="136"/>
      <c r="KF269" s="136"/>
      <c r="KG269" s="136"/>
      <c r="KH269" s="136"/>
      <c r="KI269" s="136"/>
      <c r="KJ269" s="136"/>
      <c r="KK269" s="136"/>
      <c r="KL269" s="136"/>
      <c r="KM269" s="136"/>
      <c r="KN269" s="136"/>
      <c r="KO269" s="136"/>
      <c r="KP269" s="136"/>
      <c r="KQ269" s="136"/>
      <c r="KR269" s="136"/>
      <c r="KS269" s="136"/>
      <c r="KT269" s="136"/>
      <c r="KU269" s="136"/>
      <c r="KV269" s="136"/>
      <c r="KW269" s="136"/>
      <c r="KX269" s="136"/>
      <c r="KY269" s="136"/>
      <c r="KZ269" s="136"/>
      <c r="LA269" s="136"/>
      <c r="LB269" s="136"/>
      <c r="LC269" s="136"/>
      <c r="LD269" s="136"/>
      <c r="LE269" s="136"/>
      <c r="LF269" s="136"/>
      <c r="LG269" s="136"/>
      <c r="LH269" s="136"/>
      <c r="LI269" s="136"/>
      <c r="LJ269" s="136"/>
      <c r="LK269" s="136"/>
      <c r="LL269" s="136"/>
      <c r="LM269" s="136"/>
      <c r="LN269" s="136"/>
      <c r="LO269" s="136"/>
      <c r="LP269" s="136"/>
      <c r="LQ269" s="136"/>
      <c r="LR269" s="136"/>
      <c r="LS269" s="136"/>
      <c r="LT269" s="136"/>
      <c r="LU269" s="136"/>
      <c r="LV269" s="136"/>
      <c r="LW269" s="136"/>
      <c r="LX269" s="136"/>
      <c r="LY269" s="136"/>
      <c r="LZ269" s="136"/>
      <c r="MA269" s="136"/>
      <c r="MB269" s="136"/>
      <c r="MC269" s="136"/>
      <c r="MD269" s="136"/>
      <c r="ME269" s="136"/>
      <c r="MF269" s="136"/>
      <c r="MG269" s="136"/>
      <c r="MH269" s="136"/>
      <c r="MI269" s="136"/>
      <c r="MJ269" s="136"/>
      <c r="MK269" s="136"/>
    </row>
    <row r="270" spans="1:349" x14ac:dyDescent="0.25">
      <c r="C270" s="73"/>
    </row>
    <row r="271" spans="1:349" x14ac:dyDescent="0.25">
      <c r="C271" s="73"/>
    </row>
    <row r="272" spans="1:349" x14ac:dyDescent="0.25">
      <c r="C272" s="73"/>
    </row>
    <row r="273" spans="3:3" x14ac:dyDescent="0.25">
      <c r="C273" s="73"/>
    </row>
    <row r="274" spans="3:3" x14ac:dyDescent="0.25">
      <c r="C274" s="73"/>
    </row>
    <row r="275" spans="3:3" x14ac:dyDescent="0.25">
      <c r="C275" s="73"/>
    </row>
    <row r="276" spans="3:3" x14ac:dyDescent="0.25">
      <c r="C276" s="73"/>
    </row>
    <row r="277" spans="3:3" x14ac:dyDescent="0.25">
      <c r="C277" s="73"/>
    </row>
    <row r="278" spans="3:3" x14ac:dyDescent="0.25">
      <c r="C278" s="73"/>
    </row>
    <row r="279" spans="3:3" x14ac:dyDescent="0.25">
      <c r="C279" s="73"/>
    </row>
    <row r="280" spans="3:3" x14ac:dyDescent="0.25">
      <c r="C280" s="73"/>
    </row>
    <row r="281" spans="3:3" x14ac:dyDescent="0.25">
      <c r="C281" s="73"/>
    </row>
    <row r="282" spans="3:3" x14ac:dyDescent="0.25">
      <c r="C282" s="73"/>
    </row>
    <row r="283" spans="3:3" x14ac:dyDescent="0.25">
      <c r="C283" s="73"/>
    </row>
    <row r="284" spans="3:3" x14ac:dyDescent="0.25">
      <c r="C284" s="73"/>
    </row>
    <row r="285" spans="3:3" x14ac:dyDescent="0.25">
      <c r="C285" s="73"/>
    </row>
    <row r="286" spans="3:3" x14ac:dyDescent="0.25">
      <c r="C286" s="73"/>
    </row>
    <row r="287" spans="3:3" x14ac:dyDescent="0.25">
      <c r="C287" s="73"/>
    </row>
    <row r="288" spans="3:3" x14ac:dyDescent="0.25">
      <c r="C288" s="73"/>
    </row>
    <row r="289" spans="3:3" x14ac:dyDescent="0.25">
      <c r="C289" s="73"/>
    </row>
    <row r="290" spans="3:3" x14ac:dyDescent="0.25">
      <c r="C290" s="73"/>
    </row>
    <row r="291" spans="3:3" x14ac:dyDescent="0.25">
      <c r="C291" s="73"/>
    </row>
    <row r="292" spans="3:3" x14ac:dyDescent="0.25">
      <c r="C292" s="73"/>
    </row>
    <row r="293" spans="3:3" x14ac:dyDescent="0.25">
      <c r="C293" s="73"/>
    </row>
    <row r="294" spans="3:3" x14ac:dyDescent="0.25">
      <c r="C294" s="73"/>
    </row>
    <row r="295" spans="3:3" x14ac:dyDescent="0.25">
      <c r="C295" s="73"/>
    </row>
    <row r="296" spans="3:3" x14ac:dyDescent="0.25">
      <c r="C296" s="73"/>
    </row>
    <row r="297" spans="3:3" x14ac:dyDescent="0.25">
      <c r="C297" s="73"/>
    </row>
    <row r="298" spans="3:3" x14ac:dyDescent="0.25">
      <c r="C298" s="73"/>
    </row>
    <row r="299" spans="3:3" x14ac:dyDescent="0.25">
      <c r="C299" s="73"/>
    </row>
    <row r="300" spans="3:3" x14ac:dyDescent="0.25">
      <c r="C300" s="73"/>
    </row>
    <row r="301" spans="3:3" x14ac:dyDescent="0.25">
      <c r="C301" s="73"/>
    </row>
    <row r="302" spans="3:3" x14ac:dyDescent="0.25">
      <c r="C302" s="73"/>
    </row>
    <row r="303" spans="3:3" x14ac:dyDescent="0.25">
      <c r="C303" s="73"/>
    </row>
    <row r="304" spans="3:3" x14ac:dyDescent="0.25">
      <c r="C304" s="73"/>
    </row>
    <row r="305" spans="3:3" x14ac:dyDescent="0.25">
      <c r="C305" s="73"/>
    </row>
    <row r="306" spans="3:3" x14ac:dyDescent="0.25">
      <c r="C306" s="73"/>
    </row>
    <row r="307" spans="3:3" x14ac:dyDescent="0.25">
      <c r="C307" s="73"/>
    </row>
    <row r="308" spans="3:3" x14ac:dyDescent="0.25">
      <c r="C308" s="73"/>
    </row>
    <row r="309" spans="3:3" x14ac:dyDescent="0.25">
      <c r="C309" s="73"/>
    </row>
    <row r="310" spans="3:3" x14ac:dyDescent="0.25">
      <c r="C310" s="73"/>
    </row>
    <row r="311" spans="3:3" x14ac:dyDescent="0.25">
      <c r="C311" s="73"/>
    </row>
    <row r="312" spans="3:3" x14ac:dyDescent="0.25">
      <c r="C312" s="73"/>
    </row>
    <row r="313" spans="3:3" x14ac:dyDescent="0.25">
      <c r="C313" s="73"/>
    </row>
    <row r="314" spans="3:3" x14ac:dyDescent="0.25">
      <c r="C314" s="73"/>
    </row>
    <row r="315" spans="3:3" x14ac:dyDescent="0.25">
      <c r="C315" s="73"/>
    </row>
    <row r="316" spans="3:3" x14ac:dyDescent="0.25">
      <c r="C316" s="73"/>
    </row>
    <row r="317" spans="3:3" x14ac:dyDescent="0.25">
      <c r="C317" s="73"/>
    </row>
    <row r="318" spans="3:3" x14ac:dyDescent="0.25">
      <c r="C318" s="73"/>
    </row>
    <row r="319" spans="3:3" x14ac:dyDescent="0.25">
      <c r="C319" s="73"/>
    </row>
    <row r="320" spans="3:3" x14ac:dyDescent="0.25">
      <c r="C320" s="73"/>
    </row>
    <row r="321" spans="3:3" x14ac:dyDescent="0.25">
      <c r="C321" s="73"/>
    </row>
    <row r="322" spans="3:3" x14ac:dyDescent="0.25">
      <c r="C322" s="73"/>
    </row>
    <row r="323" spans="3:3" x14ac:dyDescent="0.25">
      <c r="C323" s="73"/>
    </row>
    <row r="324" spans="3:3" x14ac:dyDescent="0.25">
      <c r="C324" s="73"/>
    </row>
    <row r="325" spans="3:3" x14ac:dyDescent="0.25">
      <c r="C325" s="73"/>
    </row>
    <row r="326" spans="3:3" x14ac:dyDescent="0.25">
      <c r="C326" s="73"/>
    </row>
    <row r="327" spans="3:3" x14ac:dyDescent="0.25">
      <c r="C327" s="73"/>
    </row>
    <row r="328" spans="3:3" x14ac:dyDescent="0.25">
      <c r="C328" s="73"/>
    </row>
    <row r="329" spans="3:3" x14ac:dyDescent="0.25">
      <c r="C329" s="73"/>
    </row>
    <row r="330" spans="3:3" x14ac:dyDescent="0.25">
      <c r="C330" s="73"/>
    </row>
    <row r="331" spans="3:3" x14ac:dyDescent="0.25">
      <c r="C331" s="73"/>
    </row>
    <row r="332" spans="3:3" x14ac:dyDescent="0.25">
      <c r="C332" s="73"/>
    </row>
    <row r="333" spans="3:3" x14ac:dyDescent="0.25">
      <c r="C333" s="73"/>
    </row>
    <row r="334" spans="3:3" x14ac:dyDescent="0.25">
      <c r="C334" s="73"/>
    </row>
    <row r="335" spans="3:3" x14ac:dyDescent="0.25">
      <c r="C335" s="73"/>
    </row>
    <row r="336" spans="3:3" x14ac:dyDescent="0.25">
      <c r="C336" s="73"/>
    </row>
    <row r="337" spans="3:3" x14ac:dyDescent="0.25">
      <c r="C337" s="73"/>
    </row>
    <row r="338" spans="3:3" x14ac:dyDescent="0.25">
      <c r="C338" s="73"/>
    </row>
    <row r="339" spans="3:3" x14ac:dyDescent="0.25">
      <c r="C339" s="73"/>
    </row>
    <row r="340" spans="3:3" x14ac:dyDescent="0.25">
      <c r="C340" s="73"/>
    </row>
    <row r="341" spans="3:3" x14ac:dyDescent="0.25">
      <c r="C341" s="73"/>
    </row>
    <row r="342" spans="3:3" x14ac:dyDescent="0.25">
      <c r="C342" s="73"/>
    </row>
    <row r="343" spans="3:3" x14ac:dyDescent="0.25">
      <c r="C343" s="73"/>
    </row>
    <row r="344" spans="3:3" x14ac:dyDescent="0.25">
      <c r="C344" s="73"/>
    </row>
    <row r="345" spans="3:3" x14ac:dyDescent="0.25">
      <c r="C345" s="73"/>
    </row>
    <row r="346" spans="3:3" x14ac:dyDescent="0.25">
      <c r="C346" s="73"/>
    </row>
    <row r="347" spans="3:3" x14ac:dyDescent="0.25">
      <c r="C347" s="73"/>
    </row>
    <row r="348" spans="3:3" x14ac:dyDescent="0.25">
      <c r="C348" s="73"/>
    </row>
    <row r="349" spans="3:3" x14ac:dyDescent="0.25">
      <c r="C349" s="73"/>
    </row>
    <row r="350" spans="3:3" x14ac:dyDescent="0.25">
      <c r="C350" s="73"/>
    </row>
    <row r="351" spans="3:3" x14ac:dyDescent="0.25">
      <c r="C351" s="73"/>
    </row>
    <row r="352" spans="3:3" x14ac:dyDescent="0.25">
      <c r="C352" s="73"/>
    </row>
    <row r="353" spans="3:3" x14ac:dyDescent="0.25">
      <c r="C353" s="73"/>
    </row>
    <row r="354" spans="3:3" x14ac:dyDescent="0.25">
      <c r="C354" s="73"/>
    </row>
    <row r="355" spans="3:3" x14ac:dyDescent="0.25">
      <c r="C355" s="73"/>
    </row>
    <row r="356" spans="3:3" x14ac:dyDescent="0.25">
      <c r="C356" s="73"/>
    </row>
    <row r="357" spans="3:3" x14ac:dyDescent="0.25">
      <c r="C357" s="73"/>
    </row>
    <row r="358" spans="3:3" x14ac:dyDescent="0.25">
      <c r="C358" s="73"/>
    </row>
    <row r="359" spans="3:3" x14ac:dyDescent="0.25">
      <c r="C359" s="73"/>
    </row>
    <row r="360" spans="3:3" x14ac:dyDescent="0.25">
      <c r="C360" s="73"/>
    </row>
    <row r="361" spans="3:3" x14ac:dyDescent="0.25">
      <c r="C361" s="73"/>
    </row>
    <row r="362" spans="3:3" x14ac:dyDescent="0.25">
      <c r="C362" s="73"/>
    </row>
    <row r="363" spans="3:3" x14ac:dyDescent="0.25">
      <c r="C363" s="73"/>
    </row>
    <row r="364" spans="3:3" x14ac:dyDescent="0.25">
      <c r="C364" s="73"/>
    </row>
    <row r="365" spans="3:3" x14ac:dyDescent="0.25">
      <c r="C365" s="73"/>
    </row>
    <row r="366" spans="3:3" x14ac:dyDescent="0.25">
      <c r="C366" s="73"/>
    </row>
    <row r="367" spans="3:3" x14ac:dyDescent="0.25">
      <c r="C367" s="73"/>
    </row>
    <row r="368" spans="3:3" x14ac:dyDescent="0.25">
      <c r="C368" s="73"/>
    </row>
    <row r="369" spans="3:3" x14ac:dyDescent="0.25">
      <c r="C369" s="73"/>
    </row>
    <row r="370" spans="3:3" x14ac:dyDescent="0.25">
      <c r="C370" s="73"/>
    </row>
    <row r="371" spans="3:3" x14ac:dyDescent="0.25">
      <c r="C371" s="73"/>
    </row>
    <row r="372" spans="3:3" x14ac:dyDescent="0.25">
      <c r="C372" s="73"/>
    </row>
    <row r="373" spans="3:3" x14ac:dyDescent="0.25">
      <c r="C373" s="73"/>
    </row>
    <row r="374" spans="3:3" x14ac:dyDescent="0.25">
      <c r="C374" s="73"/>
    </row>
    <row r="375" spans="3:3" x14ac:dyDescent="0.25">
      <c r="C375" s="73"/>
    </row>
    <row r="376" spans="3:3" x14ac:dyDescent="0.25">
      <c r="C376" s="73"/>
    </row>
    <row r="377" spans="3:3" x14ac:dyDescent="0.25">
      <c r="C377" s="73"/>
    </row>
    <row r="378" spans="3:3" x14ac:dyDescent="0.25">
      <c r="C378" s="73"/>
    </row>
    <row r="379" spans="3:3" x14ac:dyDescent="0.25">
      <c r="C379" s="73"/>
    </row>
    <row r="380" spans="3:3" x14ac:dyDescent="0.25">
      <c r="C380" s="73"/>
    </row>
    <row r="381" spans="3:3" x14ac:dyDescent="0.25">
      <c r="C381" s="73"/>
    </row>
    <row r="382" spans="3:3" x14ac:dyDescent="0.25">
      <c r="C382" s="73"/>
    </row>
    <row r="383" spans="3:3" x14ac:dyDescent="0.25">
      <c r="C383" s="73"/>
    </row>
    <row r="384" spans="3:3" x14ac:dyDescent="0.25">
      <c r="C384" s="73"/>
    </row>
    <row r="385" spans="3:3" x14ac:dyDescent="0.25">
      <c r="C385" s="73"/>
    </row>
    <row r="386" spans="3:3" x14ac:dyDescent="0.25">
      <c r="C386" s="73"/>
    </row>
    <row r="387" spans="3:3" x14ac:dyDescent="0.25">
      <c r="C387" s="73"/>
    </row>
    <row r="388" spans="3:3" x14ac:dyDescent="0.25">
      <c r="C388" s="73"/>
    </row>
    <row r="389" spans="3:3" x14ac:dyDescent="0.25">
      <c r="C389" s="73"/>
    </row>
    <row r="390" spans="3:3" x14ac:dyDescent="0.25">
      <c r="C390" s="73"/>
    </row>
    <row r="391" spans="3:3" x14ac:dyDescent="0.25">
      <c r="C391" s="73"/>
    </row>
    <row r="392" spans="3:3" x14ac:dyDescent="0.25">
      <c r="C392" s="73"/>
    </row>
    <row r="393" spans="3:3" x14ac:dyDescent="0.25">
      <c r="C393" s="73"/>
    </row>
    <row r="394" spans="3:3" x14ac:dyDescent="0.25">
      <c r="C394" s="73"/>
    </row>
    <row r="395" spans="3:3" x14ac:dyDescent="0.25">
      <c r="C395" s="73"/>
    </row>
    <row r="396" spans="3:3" x14ac:dyDescent="0.25">
      <c r="C396" s="73"/>
    </row>
    <row r="397" spans="3:3" x14ac:dyDescent="0.25">
      <c r="C397" s="73"/>
    </row>
    <row r="398" spans="3:3" x14ac:dyDescent="0.25">
      <c r="C398" s="73"/>
    </row>
    <row r="399" spans="3:3" x14ac:dyDescent="0.25">
      <c r="C399" s="73"/>
    </row>
    <row r="400" spans="3:3" x14ac:dyDescent="0.25">
      <c r="C400" s="73"/>
    </row>
    <row r="401" spans="3:3" x14ac:dyDescent="0.25">
      <c r="C401" s="73"/>
    </row>
    <row r="402" spans="3:3" x14ac:dyDescent="0.25">
      <c r="C402" s="73"/>
    </row>
    <row r="403" spans="3:3" x14ac:dyDescent="0.25">
      <c r="C403" s="73"/>
    </row>
    <row r="404" spans="3:3" x14ac:dyDescent="0.25">
      <c r="C404" s="73"/>
    </row>
    <row r="405" spans="3:3" x14ac:dyDescent="0.25">
      <c r="C405" s="73"/>
    </row>
    <row r="406" spans="3:3" x14ac:dyDescent="0.25">
      <c r="C406" s="73"/>
    </row>
    <row r="407" spans="3:3" x14ac:dyDescent="0.25">
      <c r="C407" s="73"/>
    </row>
    <row r="408" spans="3:3" x14ac:dyDescent="0.25">
      <c r="C408" s="73"/>
    </row>
    <row r="409" spans="3:3" x14ac:dyDescent="0.25">
      <c r="C409" s="73"/>
    </row>
    <row r="410" spans="3:3" x14ac:dyDescent="0.25">
      <c r="C410" s="73"/>
    </row>
    <row r="411" spans="3:3" x14ac:dyDescent="0.25">
      <c r="C411" s="73"/>
    </row>
    <row r="412" spans="3:3" x14ac:dyDescent="0.25">
      <c r="C412" s="73"/>
    </row>
    <row r="413" spans="3:3" x14ac:dyDescent="0.25">
      <c r="C413" s="73"/>
    </row>
    <row r="414" spans="3:3" x14ac:dyDescent="0.25">
      <c r="C414" s="73"/>
    </row>
    <row r="415" spans="3:3" x14ac:dyDescent="0.25">
      <c r="C415" s="73"/>
    </row>
    <row r="416" spans="3:3" x14ac:dyDescent="0.25">
      <c r="C416" s="73"/>
    </row>
    <row r="417" spans="3:3" x14ac:dyDescent="0.25">
      <c r="C417" s="73"/>
    </row>
    <row r="418" spans="3:3" x14ac:dyDescent="0.25">
      <c r="C418" s="73"/>
    </row>
    <row r="419" spans="3:3" x14ac:dyDescent="0.25">
      <c r="C419" s="73"/>
    </row>
    <row r="420" spans="3:3" x14ac:dyDescent="0.25">
      <c r="C420" s="73"/>
    </row>
    <row r="421" spans="3:3" x14ac:dyDescent="0.25">
      <c r="C421" s="73"/>
    </row>
    <row r="422" spans="3:3" x14ac:dyDescent="0.25">
      <c r="C422" s="73"/>
    </row>
    <row r="423" spans="3:3" x14ac:dyDescent="0.25">
      <c r="C423" s="73"/>
    </row>
    <row r="424" spans="3:3" x14ac:dyDescent="0.25">
      <c r="C424" s="73"/>
    </row>
    <row r="425" spans="3:3" x14ac:dyDescent="0.25">
      <c r="C425" s="73"/>
    </row>
    <row r="426" spans="3:3" x14ac:dyDescent="0.25">
      <c r="C426" s="73"/>
    </row>
    <row r="427" spans="3:3" x14ac:dyDescent="0.25">
      <c r="C427" s="73"/>
    </row>
    <row r="428" spans="3:3" x14ac:dyDescent="0.25">
      <c r="C428" s="73"/>
    </row>
    <row r="429" spans="3:3" x14ac:dyDescent="0.25">
      <c r="C429" s="73"/>
    </row>
    <row r="430" spans="3:3" x14ac:dyDescent="0.25">
      <c r="C430" s="73"/>
    </row>
    <row r="431" spans="3:3" x14ac:dyDescent="0.25">
      <c r="C431" s="73"/>
    </row>
    <row r="432" spans="3:3" x14ac:dyDescent="0.25">
      <c r="C432" s="73"/>
    </row>
    <row r="433" spans="3:3" x14ac:dyDescent="0.25">
      <c r="C433" s="73"/>
    </row>
    <row r="434" spans="3:3" x14ac:dyDescent="0.25">
      <c r="C434" s="73"/>
    </row>
    <row r="435" spans="3:3" x14ac:dyDescent="0.25">
      <c r="C435" s="73"/>
    </row>
    <row r="436" spans="3:3" x14ac:dyDescent="0.25">
      <c r="C436" s="73"/>
    </row>
    <row r="437" spans="3:3" x14ac:dyDescent="0.25">
      <c r="C437" s="73"/>
    </row>
    <row r="438" spans="3:3" x14ac:dyDescent="0.25">
      <c r="C438" s="73"/>
    </row>
    <row r="439" spans="3:3" x14ac:dyDescent="0.25">
      <c r="C439" s="73"/>
    </row>
    <row r="440" spans="3:3" x14ac:dyDescent="0.25">
      <c r="C440" s="73"/>
    </row>
    <row r="441" spans="3:3" x14ac:dyDescent="0.25">
      <c r="C441" s="73"/>
    </row>
    <row r="442" spans="3:3" x14ac:dyDescent="0.25">
      <c r="C442" s="73"/>
    </row>
    <row r="443" spans="3:3" x14ac:dyDescent="0.25">
      <c r="C443" s="73"/>
    </row>
    <row r="444" spans="3:3" x14ac:dyDescent="0.25">
      <c r="C444" s="73"/>
    </row>
    <row r="445" spans="3:3" x14ac:dyDescent="0.25">
      <c r="C445" s="73"/>
    </row>
    <row r="446" spans="3:3" x14ac:dyDescent="0.25">
      <c r="C446" s="73"/>
    </row>
    <row r="447" spans="3:3" x14ac:dyDescent="0.25">
      <c r="C447" s="73"/>
    </row>
    <row r="448" spans="3:3" x14ac:dyDescent="0.25">
      <c r="C448" s="73"/>
    </row>
    <row r="449" spans="3:3" x14ac:dyDescent="0.25">
      <c r="C449" s="73"/>
    </row>
    <row r="450" spans="3:3" x14ac:dyDescent="0.25">
      <c r="C450" s="73"/>
    </row>
    <row r="451" spans="3:3" x14ac:dyDescent="0.25">
      <c r="C451" s="73"/>
    </row>
    <row r="452" spans="3:3" x14ac:dyDescent="0.25">
      <c r="C452" s="73"/>
    </row>
    <row r="453" spans="3:3" x14ac:dyDescent="0.25">
      <c r="C453" s="73"/>
    </row>
    <row r="454" spans="3:3" x14ac:dyDescent="0.25">
      <c r="C454" s="73"/>
    </row>
    <row r="455" spans="3:3" x14ac:dyDescent="0.25">
      <c r="C455" s="73"/>
    </row>
    <row r="456" spans="3:3" x14ac:dyDescent="0.25">
      <c r="C456" s="73"/>
    </row>
    <row r="457" spans="3:3" x14ac:dyDescent="0.25">
      <c r="C457" s="73"/>
    </row>
    <row r="458" spans="3:3" x14ac:dyDescent="0.25">
      <c r="C458" s="73"/>
    </row>
    <row r="459" spans="3:3" x14ac:dyDescent="0.25">
      <c r="C459" s="73"/>
    </row>
    <row r="460" spans="3:3" x14ac:dyDescent="0.25">
      <c r="C460" s="73"/>
    </row>
    <row r="461" spans="3:3" x14ac:dyDescent="0.25">
      <c r="C461" s="73"/>
    </row>
    <row r="462" spans="3:3" x14ac:dyDescent="0.25">
      <c r="C462" s="73"/>
    </row>
    <row r="463" spans="3:3" x14ac:dyDescent="0.25">
      <c r="C463" s="73"/>
    </row>
    <row r="464" spans="3:3" x14ac:dyDescent="0.25">
      <c r="C464" s="73"/>
    </row>
    <row r="465" spans="3:3" x14ac:dyDescent="0.25">
      <c r="C465" s="73"/>
    </row>
    <row r="466" spans="3:3" x14ac:dyDescent="0.25">
      <c r="C466" s="73"/>
    </row>
    <row r="467" spans="3:3" x14ac:dyDescent="0.25">
      <c r="C467" s="73"/>
    </row>
    <row r="468" spans="3:3" x14ac:dyDescent="0.25">
      <c r="C468" s="73"/>
    </row>
    <row r="469" spans="3:3" x14ac:dyDescent="0.25">
      <c r="C469" s="73"/>
    </row>
    <row r="470" spans="3:3" x14ac:dyDescent="0.25">
      <c r="C470" s="73"/>
    </row>
    <row r="471" spans="3:3" x14ac:dyDescent="0.25">
      <c r="C471" s="73"/>
    </row>
    <row r="472" spans="3:3" x14ac:dyDescent="0.25">
      <c r="C472" s="73"/>
    </row>
    <row r="473" spans="3:3" x14ac:dyDescent="0.25">
      <c r="C473" s="73"/>
    </row>
    <row r="474" spans="3:3" x14ac:dyDescent="0.25">
      <c r="C474" s="73"/>
    </row>
    <row r="475" spans="3:3" x14ac:dyDescent="0.25">
      <c r="C475" s="73"/>
    </row>
    <row r="476" spans="3:3" x14ac:dyDescent="0.25">
      <c r="C476" s="73"/>
    </row>
    <row r="477" spans="3:3" x14ac:dyDescent="0.25">
      <c r="C477" s="73"/>
    </row>
    <row r="478" spans="3:3" x14ac:dyDescent="0.25">
      <c r="C478" s="73"/>
    </row>
    <row r="479" spans="3:3" x14ac:dyDescent="0.25">
      <c r="C479" s="73"/>
    </row>
    <row r="480" spans="3:3" x14ac:dyDescent="0.25">
      <c r="C480" s="73"/>
    </row>
    <row r="481" spans="3:3" x14ac:dyDescent="0.25">
      <c r="C481" s="73"/>
    </row>
    <row r="482" spans="3:3" x14ac:dyDescent="0.25">
      <c r="C482" s="73"/>
    </row>
    <row r="483" spans="3:3" x14ac:dyDescent="0.25">
      <c r="C483" s="73"/>
    </row>
    <row r="484" spans="3:3" x14ac:dyDescent="0.25">
      <c r="C484" s="73"/>
    </row>
    <row r="485" spans="3:3" x14ac:dyDescent="0.25">
      <c r="C485" s="73"/>
    </row>
    <row r="486" spans="3:3" x14ac:dyDescent="0.25">
      <c r="C486" s="73"/>
    </row>
    <row r="487" spans="3:3" x14ac:dyDescent="0.25">
      <c r="C487" s="73"/>
    </row>
    <row r="488" spans="3:3" x14ac:dyDescent="0.25">
      <c r="C488" s="73"/>
    </row>
    <row r="489" spans="3:3" x14ac:dyDescent="0.25">
      <c r="C489" s="73"/>
    </row>
    <row r="490" spans="3:3" x14ac:dyDescent="0.25">
      <c r="C490" s="73"/>
    </row>
    <row r="491" spans="3:3" x14ac:dyDescent="0.25">
      <c r="C491" s="73"/>
    </row>
    <row r="492" spans="3:3" x14ac:dyDescent="0.25">
      <c r="C492" s="73"/>
    </row>
    <row r="493" spans="3:3" x14ac:dyDescent="0.25">
      <c r="C493" s="73"/>
    </row>
    <row r="494" spans="3:3" x14ac:dyDescent="0.25">
      <c r="C494" s="73"/>
    </row>
    <row r="495" spans="3:3" x14ac:dyDescent="0.25">
      <c r="C495" s="73"/>
    </row>
    <row r="496" spans="3:3" x14ac:dyDescent="0.25">
      <c r="C496" s="73"/>
    </row>
    <row r="497" spans="3:3" x14ac:dyDescent="0.25">
      <c r="C497" s="73"/>
    </row>
    <row r="498" spans="3:3" x14ac:dyDescent="0.25">
      <c r="C498" s="73"/>
    </row>
    <row r="499" spans="3:3" x14ac:dyDescent="0.25">
      <c r="C499" s="73"/>
    </row>
    <row r="500" spans="3:3" x14ac:dyDescent="0.25">
      <c r="C500" s="73"/>
    </row>
    <row r="501" spans="3:3" x14ac:dyDescent="0.25">
      <c r="C501" s="73"/>
    </row>
    <row r="502" spans="3:3" x14ac:dyDescent="0.25">
      <c r="C502" s="73"/>
    </row>
    <row r="503" spans="3:3" x14ac:dyDescent="0.25">
      <c r="C503" s="73"/>
    </row>
    <row r="504" spans="3:3" x14ac:dyDescent="0.25">
      <c r="C504" s="73"/>
    </row>
    <row r="505" spans="3:3" x14ac:dyDescent="0.25">
      <c r="C505" s="73"/>
    </row>
    <row r="506" spans="3:3" x14ac:dyDescent="0.25">
      <c r="C506" s="73"/>
    </row>
    <row r="507" spans="3:3" x14ac:dyDescent="0.25">
      <c r="C507" s="73"/>
    </row>
    <row r="508" spans="3:3" x14ac:dyDescent="0.25">
      <c r="C508" s="73"/>
    </row>
    <row r="509" spans="3:3" x14ac:dyDescent="0.25">
      <c r="C509" s="73"/>
    </row>
    <row r="510" spans="3:3" x14ac:dyDescent="0.25">
      <c r="C510" s="73"/>
    </row>
    <row r="511" spans="3:3" x14ac:dyDescent="0.25">
      <c r="C511" s="73"/>
    </row>
    <row r="512" spans="3:3" x14ac:dyDescent="0.25">
      <c r="C512" s="73"/>
    </row>
    <row r="513" spans="3:3" x14ac:dyDescent="0.25">
      <c r="C513" s="73"/>
    </row>
    <row r="514" spans="3:3" x14ac:dyDescent="0.25">
      <c r="C514" s="73"/>
    </row>
    <row r="515" spans="3:3" x14ac:dyDescent="0.25">
      <c r="C515" s="73"/>
    </row>
    <row r="516" spans="3:3" x14ac:dyDescent="0.25">
      <c r="C516" s="73"/>
    </row>
    <row r="517" spans="3:3" x14ac:dyDescent="0.25">
      <c r="C517" s="73"/>
    </row>
    <row r="518" spans="3:3" x14ac:dyDescent="0.25">
      <c r="C518" s="73"/>
    </row>
    <row r="519" spans="3:3" x14ac:dyDescent="0.25">
      <c r="C519" s="73"/>
    </row>
    <row r="520" spans="3:3" x14ac:dyDescent="0.25">
      <c r="C520" s="73"/>
    </row>
    <row r="521" spans="3:3" x14ac:dyDescent="0.25">
      <c r="C521" s="73"/>
    </row>
    <row r="522" spans="3:3" x14ac:dyDescent="0.25">
      <c r="C522" s="73"/>
    </row>
    <row r="523" spans="3:3" x14ac:dyDescent="0.25">
      <c r="C523" s="73"/>
    </row>
    <row r="524" spans="3:3" x14ac:dyDescent="0.25">
      <c r="C524" s="73"/>
    </row>
    <row r="525" spans="3:3" x14ac:dyDescent="0.25">
      <c r="C525" s="73"/>
    </row>
    <row r="526" spans="3:3" x14ac:dyDescent="0.25">
      <c r="C526" s="73"/>
    </row>
    <row r="527" spans="3:3" x14ac:dyDescent="0.25">
      <c r="C527" s="73"/>
    </row>
    <row r="528" spans="3:3" x14ac:dyDescent="0.25">
      <c r="C528" s="73"/>
    </row>
    <row r="529" spans="3:3" x14ac:dyDescent="0.25">
      <c r="C529" s="73"/>
    </row>
    <row r="530" spans="3:3" x14ac:dyDescent="0.25">
      <c r="C530" s="73"/>
    </row>
    <row r="531" spans="3:3" x14ac:dyDescent="0.25">
      <c r="C531" s="73"/>
    </row>
    <row r="532" spans="3:3" x14ac:dyDescent="0.25">
      <c r="C532" s="73"/>
    </row>
    <row r="533" spans="3:3" x14ac:dyDescent="0.25">
      <c r="C533" s="73"/>
    </row>
    <row r="534" spans="3:3" x14ac:dyDescent="0.25">
      <c r="C534" s="73"/>
    </row>
    <row r="535" spans="3:3" x14ac:dyDescent="0.25">
      <c r="C535" s="73"/>
    </row>
    <row r="536" spans="3:3" x14ac:dyDescent="0.25">
      <c r="C536" s="73"/>
    </row>
    <row r="537" spans="3:3" x14ac:dyDescent="0.25">
      <c r="C537" s="73"/>
    </row>
    <row r="538" spans="3:3" x14ac:dyDescent="0.25">
      <c r="C538" s="73"/>
    </row>
    <row r="539" spans="3:3" x14ac:dyDescent="0.25">
      <c r="C539" s="73"/>
    </row>
    <row r="540" spans="3:3" x14ac:dyDescent="0.25">
      <c r="C540" s="73"/>
    </row>
    <row r="541" spans="3:3" x14ac:dyDescent="0.25">
      <c r="C541" s="73"/>
    </row>
    <row r="542" spans="3:3" x14ac:dyDescent="0.25">
      <c r="C542" s="73"/>
    </row>
    <row r="543" spans="3:3" x14ac:dyDescent="0.25">
      <c r="C543" s="73"/>
    </row>
    <row r="544" spans="3:3" x14ac:dyDescent="0.25">
      <c r="C544" s="73"/>
    </row>
    <row r="545" spans="3:3" x14ac:dyDescent="0.25">
      <c r="C545" s="73"/>
    </row>
    <row r="546" spans="3:3" x14ac:dyDescent="0.25">
      <c r="C546" s="73"/>
    </row>
    <row r="547" spans="3:3" x14ac:dyDescent="0.25">
      <c r="C547" s="73"/>
    </row>
    <row r="548" spans="3:3" x14ac:dyDescent="0.25">
      <c r="C548" s="73"/>
    </row>
    <row r="549" spans="3:3" x14ac:dyDescent="0.25">
      <c r="C549" s="73"/>
    </row>
    <row r="550" spans="3:3" x14ac:dyDescent="0.25">
      <c r="C550" s="73"/>
    </row>
    <row r="551" spans="3:3" x14ac:dyDescent="0.25">
      <c r="C551" s="73"/>
    </row>
    <row r="552" spans="3:3" x14ac:dyDescent="0.25">
      <c r="C552" s="73"/>
    </row>
    <row r="553" spans="3:3" x14ac:dyDescent="0.25">
      <c r="C553" s="73"/>
    </row>
    <row r="554" spans="3:3" x14ac:dyDescent="0.25">
      <c r="C554" s="73"/>
    </row>
    <row r="555" spans="3:3" x14ac:dyDescent="0.25">
      <c r="C555" s="73"/>
    </row>
    <row r="556" spans="3:3" x14ac:dyDescent="0.25">
      <c r="C556" s="73"/>
    </row>
    <row r="557" spans="3:3" x14ac:dyDescent="0.25">
      <c r="C557" s="73"/>
    </row>
    <row r="558" spans="3:3" x14ac:dyDescent="0.25">
      <c r="C558" s="73"/>
    </row>
    <row r="559" spans="3:3" x14ac:dyDescent="0.25">
      <c r="C559" s="73"/>
    </row>
    <row r="560" spans="3:3" x14ac:dyDescent="0.25">
      <c r="C560" s="73"/>
    </row>
    <row r="561" spans="3:3" x14ac:dyDescent="0.25">
      <c r="C561" s="73"/>
    </row>
    <row r="562" spans="3:3" x14ac:dyDescent="0.25">
      <c r="C562" s="73"/>
    </row>
    <row r="563" spans="3:3" x14ac:dyDescent="0.25">
      <c r="C563" s="73"/>
    </row>
    <row r="564" spans="3:3" x14ac:dyDescent="0.25">
      <c r="C564" s="73"/>
    </row>
    <row r="565" spans="3:3" x14ac:dyDescent="0.25">
      <c r="C565" s="73"/>
    </row>
    <row r="566" spans="3:3" x14ac:dyDescent="0.25">
      <c r="C566" s="73"/>
    </row>
    <row r="567" spans="3:3" x14ac:dyDescent="0.25">
      <c r="C567" s="73"/>
    </row>
    <row r="568" spans="3:3" x14ac:dyDescent="0.25">
      <c r="C568" s="73"/>
    </row>
    <row r="569" spans="3:3" x14ac:dyDescent="0.25">
      <c r="C569" s="73"/>
    </row>
    <row r="570" spans="3:3" x14ac:dyDescent="0.25">
      <c r="C570" s="73"/>
    </row>
    <row r="571" spans="3:3" x14ac:dyDescent="0.25">
      <c r="C571" s="73"/>
    </row>
    <row r="572" spans="3:3" x14ac:dyDescent="0.25">
      <c r="C572" s="73"/>
    </row>
    <row r="573" spans="3:3" x14ac:dyDescent="0.25">
      <c r="C573" s="73"/>
    </row>
    <row r="574" spans="3:3" x14ac:dyDescent="0.25">
      <c r="C574" s="73"/>
    </row>
    <row r="575" spans="3:3" x14ac:dyDescent="0.25">
      <c r="C575" s="73"/>
    </row>
    <row r="576" spans="3:3" x14ac:dyDescent="0.25">
      <c r="C576" s="73"/>
    </row>
    <row r="577" spans="3:3" x14ac:dyDescent="0.25">
      <c r="C577" s="73"/>
    </row>
    <row r="578" spans="3:3" x14ac:dyDescent="0.25">
      <c r="C578" s="73"/>
    </row>
    <row r="579" spans="3:3" x14ac:dyDescent="0.25">
      <c r="C579" s="73"/>
    </row>
    <row r="580" spans="3:3" x14ac:dyDescent="0.25">
      <c r="C580" s="73"/>
    </row>
    <row r="581" spans="3:3" x14ac:dyDescent="0.25">
      <c r="C581" s="73"/>
    </row>
    <row r="582" spans="3:3" x14ac:dyDescent="0.25">
      <c r="C582" s="73"/>
    </row>
    <row r="583" spans="3:3" x14ac:dyDescent="0.25">
      <c r="C583" s="73"/>
    </row>
    <row r="584" spans="3:3" x14ac:dyDescent="0.25">
      <c r="C584" s="73"/>
    </row>
    <row r="585" spans="3:3" x14ac:dyDescent="0.25">
      <c r="C585" s="73"/>
    </row>
    <row r="586" spans="3:3" x14ac:dyDescent="0.25">
      <c r="C586" s="73"/>
    </row>
    <row r="587" spans="3:3" x14ac:dyDescent="0.25">
      <c r="C587" s="73"/>
    </row>
    <row r="588" spans="3:3" x14ac:dyDescent="0.25">
      <c r="C588" s="73"/>
    </row>
    <row r="589" spans="3:3" x14ac:dyDescent="0.25">
      <c r="C589" s="73"/>
    </row>
    <row r="590" spans="3:3" x14ac:dyDescent="0.25">
      <c r="C590" s="73"/>
    </row>
    <row r="591" spans="3:3" x14ac:dyDescent="0.25">
      <c r="C591" s="73"/>
    </row>
    <row r="592" spans="3:3" x14ac:dyDescent="0.25">
      <c r="C592" s="73"/>
    </row>
    <row r="593" spans="3:3" x14ac:dyDescent="0.25">
      <c r="C593" s="73"/>
    </row>
    <row r="594" spans="3:3" x14ac:dyDescent="0.25">
      <c r="C594" s="73"/>
    </row>
    <row r="595" spans="3:3" x14ac:dyDescent="0.25">
      <c r="C595" s="73"/>
    </row>
    <row r="596" spans="3:3" x14ac:dyDescent="0.25">
      <c r="C596" s="73"/>
    </row>
    <row r="597" spans="3:3" x14ac:dyDescent="0.25">
      <c r="C597" s="73"/>
    </row>
    <row r="598" spans="3:3" x14ac:dyDescent="0.25">
      <c r="C598" s="73"/>
    </row>
    <row r="599" spans="3:3" x14ac:dyDescent="0.25">
      <c r="C599" s="73"/>
    </row>
    <row r="600" spans="3:3" x14ac:dyDescent="0.25">
      <c r="C600" s="73"/>
    </row>
    <row r="601" spans="3:3" x14ac:dyDescent="0.25">
      <c r="C601" s="73"/>
    </row>
    <row r="602" spans="3:3" x14ac:dyDescent="0.25">
      <c r="C602" s="73"/>
    </row>
    <row r="603" spans="3:3" x14ac:dyDescent="0.25">
      <c r="C603" s="73"/>
    </row>
    <row r="604" spans="3:3" x14ac:dyDescent="0.25">
      <c r="C604" s="73"/>
    </row>
    <row r="605" spans="3:3" x14ac:dyDescent="0.25">
      <c r="C605" s="73"/>
    </row>
    <row r="606" spans="3:3" x14ac:dyDescent="0.25">
      <c r="C606" s="73"/>
    </row>
    <row r="607" spans="3:3" x14ac:dyDescent="0.25">
      <c r="C607" s="73"/>
    </row>
    <row r="608" spans="3:3" x14ac:dyDescent="0.25">
      <c r="C608" s="73"/>
    </row>
    <row r="609" spans="3:3" x14ac:dyDescent="0.25">
      <c r="C609" s="73"/>
    </row>
    <row r="610" spans="3:3" x14ac:dyDescent="0.25">
      <c r="C610" s="73"/>
    </row>
    <row r="611" spans="3:3" x14ac:dyDescent="0.25">
      <c r="C611" s="73"/>
    </row>
    <row r="612" spans="3:3" x14ac:dyDescent="0.25">
      <c r="C612" s="73"/>
    </row>
    <row r="613" spans="3:3" x14ac:dyDescent="0.25">
      <c r="C613" s="73"/>
    </row>
    <row r="614" spans="3:3" x14ac:dyDescent="0.25">
      <c r="C614" s="73"/>
    </row>
    <row r="615" spans="3:3" x14ac:dyDescent="0.25">
      <c r="C615" s="73"/>
    </row>
    <row r="616" spans="3:3" x14ac:dyDescent="0.25">
      <c r="C616" s="73"/>
    </row>
    <row r="617" spans="3:3" x14ac:dyDescent="0.25">
      <c r="C617" s="73"/>
    </row>
    <row r="618" spans="3:3" x14ac:dyDescent="0.25">
      <c r="C618" s="73"/>
    </row>
    <row r="619" spans="3:3" x14ac:dyDescent="0.25">
      <c r="C619" s="73"/>
    </row>
    <row r="620" spans="3:3" x14ac:dyDescent="0.25">
      <c r="C620" s="73"/>
    </row>
    <row r="621" spans="3:3" x14ac:dyDescent="0.25">
      <c r="C621" s="73"/>
    </row>
    <row r="622" spans="3:3" x14ac:dyDescent="0.25">
      <c r="C622" s="73"/>
    </row>
    <row r="623" spans="3:3" x14ac:dyDescent="0.25">
      <c r="C623" s="73"/>
    </row>
    <row r="624" spans="3:3" x14ac:dyDescent="0.25">
      <c r="C624" s="73"/>
    </row>
    <row r="625" spans="3:3" x14ac:dyDescent="0.25">
      <c r="C625" s="73"/>
    </row>
    <row r="626" spans="3:3" x14ac:dyDescent="0.25">
      <c r="C626" s="73"/>
    </row>
    <row r="627" spans="3:3" x14ac:dyDescent="0.25">
      <c r="C627" s="73"/>
    </row>
    <row r="628" spans="3:3" x14ac:dyDescent="0.25">
      <c r="C628" s="73"/>
    </row>
    <row r="629" spans="3:3" x14ac:dyDescent="0.25">
      <c r="C629" s="73"/>
    </row>
    <row r="630" spans="3:3" x14ac:dyDescent="0.25">
      <c r="C630" s="73"/>
    </row>
    <row r="631" spans="3:3" x14ac:dyDescent="0.25">
      <c r="C631" s="73"/>
    </row>
    <row r="632" spans="3:3" x14ac:dyDescent="0.25">
      <c r="C632" s="73"/>
    </row>
    <row r="633" spans="3:3" x14ac:dyDescent="0.25">
      <c r="C633" s="73"/>
    </row>
    <row r="634" spans="3:3" x14ac:dyDescent="0.25">
      <c r="C634" s="73"/>
    </row>
    <row r="635" spans="3:3" x14ac:dyDescent="0.25">
      <c r="C635" s="73"/>
    </row>
    <row r="636" spans="3:3" x14ac:dyDescent="0.25">
      <c r="C636" s="73"/>
    </row>
    <row r="637" spans="3:3" x14ac:dyDescent="0.25">
      <c r="C637" s="73"/>
    </row>
    <row r="638" spans="3:3" x14ac:dyDescent="0.25">
      <c r="C638" s="73"/>
    </row>
    <row r="639" spans="3:3" x14ac:dyDescent="0.25">
      <c r="C639" s="73"/>
    </row>
    <row r="640" spans="3:3" x14ac:dyDescent="0.25">
      <c r="C640" s="73"/>
    </row>
    <row r="641" spans="3:3" x14ac:dyDescent="0.25">
      <c r="C641" s="73"/>
    </row>
    <row r="642" spans="3:3" x14ac:dyDescent="0.25">
      <c r="C642" s="73"/>
    </row>
    <row r="643" spans="3:3" x14ac:dyDescent="0.25">
      <c r="C643" s="73"/>
    </row>
    <row r="644" spans="3:3" x14ac:dyDescent="0.25">
      <c r="C644" s="73"/>
    </row>
    <row r="645" spans="3:3" x14ac:dyDescent="0.25">
      <c r="C645" s="73"/>
    </row>
    <row r="646" spans="3:3" x14ac:dyDescent="0.25">
      <c r="C646" s="73"/>
    </row>
    <row r="647" spans="3:3" x14ac:dyDescent="0.25">
      <c r="C647" s="73"/>
    </row>
    <row r="648" spans="3:3" x14ac:dyDescent="0.25">
      <c r="C648" s="73"/>
    </row>
    <row r="649" spans="3:3" x14ac:dyDescent="0.25">
      <c r="C649" s="73"/>
    </row>
    <row r="650" spans="3:3" x14ac:dyDescent="0.25">
      <c r="C650" s="73"/>
    </row>
    <row r="651" spans="3:3" x14ac:dyDescent="0.25">
      <c r="C651" s="73"/>
    </row>
    <row r="652" spans="3:3" x14ac:dyDescent="0.25">
      <c r="C652" s="73"/>
    </row>
    <row r="653" spans="3:3" x14ac:dyDescent="0.25">
      <c r="C653" s="73"/>
    </row>
    <row r="654" spans="3:3" x14ac:dyDescent="0.25">
      <c r="C654" s="73"/>
    </row>
    <row r="655" spans="3:3" x14ac:dyDescent="0.25">
      <c r="C655" s="73"/>
    </row>
    <row r="656" spans="3:3" x14ac:dyDescent="0.25">
      <c r="C656" s="73"/>
    </row>
    <row r="657" spans="3:3" x14ac:dyDescent="0.25">
      <c r="C657" s="73"/>
    </row>
    <row r="658" spans="3:3" x14ac:dyDescent="0.25">
      <c r="C658" s="73"/>
    </row>
    <row r="659" spans="3:3" x14ac:dyDescent="0.25">
      <c r="C659" s="73"/>
    </row>
    <row r="660" spans="3:3" x14ac:dyDescent="0.25">
      <c r="C660" s="73"/>
    </row>
    <row r="661" spans="3:3" x14ac:dyDescent="0.25">
      <c r="C661" s="73"/>
    </row>
    <row r="662" spans="3:3" x14ac:dyDescent="0.25">
      <c r="C662" s="73"/>
    </row>
    <row r="663" spans="3:3" x14ac:dyDescent="0.25">
      <c r="C663" s="73"/>
    </row>
    <row r="664" spans="3:3" x14ac:dyDescent="0.25">
      <c r="C664" s="73"/>
    </row>
    <row r="665" spans="3:3" x14ac:dyDescent="0.25">
      <c r="C665" s="73"/>
    </row>
    <row r="666" spans="3:3" x14ac:dyDescent="0.25">
      <c r="C666" s="73"/>
    </row>
    <row r="667" spans="3:3" x14ac:dyDescent="0.25">
      <c r="C667" s="73"/>
    </row>
    <row r="668" spans="3:3" x14ac:dyDescent="0.25">
      <c r="C668" s="73"/>
    </row>
    <row r="669" spans="3:3" x14ac:dyDescent="0.25">
      <c r="C669" s="73"/>
    </row>
    <row r="670" spans="3:3" x14ac:dyDescent="0.25">
      <c r="C670" s="73"/>
    </row>
    <row r="671" spans="3:3" x14ac:dyDescent="0.25">
      <c r="C671" s="73"/>
    </row>
    <row r="672" spans="3:3" x14ac:dyDescent="0.25">
      <c r="C672" s="73"/>
    </row>
    <row r="673" spans="3:3" x14ac:dyDescent="0.25">
      <c r="C673" s="73"/>
    </row>
    <row r="674" spans="3:3" x14ac:dyDescent="0.25">
      <c r="C674" s="73"/>
    </row>
    <row r="675" spans="3:3" x14ac:dyDescent="0.25">
      <c r="C675" s="73"/>
    </row>
    <row r="676" spans="3:3" x14ac:dyDescent="0.25">
      <c r="C676" s="73"/>
    </row>
    <row r="677" spans="3:3" x14ac:dyDescent="0.25">
      <c r="C677" s="73"/>
    </row>
    <row r="678" spans="3:3" x14ac:dyDescent="0.25">
      <c r="C678" s="73"/>
    </row>
    <row r="679" spans="3:3" x14ac:dyDescent="0.25">
      <c r="C679" s="73"/>
    </row>
    <row r="680" spans="3:3" x14ac:dyDescent="0.25">
      <c r="C680" s="73"/>
    </row>
    <row r="681" spans="3:3" x14ac:dyDescent="0.25">
      <c r="C681" s="73"/>
    </row>
    <row r="682" spans="3:3" x14ac:dyDescent="0.25">
      <c r="C682" s="73"/>
    </row>
    <row r="683" spans="3:3" x14ac:dyDescent="0.25">
      <c r="C683" s="73"/>
    </row>
    <row r="684" spans="3:3" x14ac:dyDescent="0.25">
      <c r="C684" s="73"/>
    </row>
    <row r="685" spans="3:3" x14ac:dyDescent="0.25">
      <c r="C685" s="73"/>
    </row>
    <row r="686" spans="3:3" x14ac:dyDescent="0.25">
      <c r="C686" s="73"/>
    </row>
    <row r="687" spans="3:3" x14ac:dyDescent="0.25">
      <c r="C687" s="73"/>
    </row>
    <row r="688" spans="3:3" x14ac:dyDescent="0.25">
      <c r="C688" s="73"/>
    </row>
    <row r="689" spans="3:3" x14ac:dyDescent="0.25">
      <c r="C689" s="73"/>
    </row>
    <row r="690" spans="3:3" x14ac:dyDescent="0.25">
      <c r="C690" s="73"/>
    </row>
    <row r="691" spans="3:3" x14ac:dyDescent="0.25">
      <c r="C691" s="73"/>
    </row>
    <row r="692" spans="3:3" x14ac:dyDescent="0.25">
      <c r="C692" s="73"/>
    </row>
    <row r="693" spans="3:3" x14ac:dyDescent="0.25">
      <c r="C693" s="73"/>
    </row>
    <row r="694" spans="3:3" x14ac:dyDescent="0.25">
      <c r="C694" s="73"/>
    </row>
    <row r="695" spans="3:3" x14ac:dyDescent="0.25">
      <c r="C695" s="73"/>
    </row>
    <row r="696" spans="3:3" x14ac:dyDescent="0.25">
      <c r="C696" s="73"/>
    </row>
    <row r="697" spans="3:3" x14ac:dyDescent="0.25">
      <c r="C697" s="73"/>
    </row>
    <row r="698" spans="3:3" x14ac:dyDescent="0.25">
      <c r="C698" s="73"/>
    </row>
    <row r="699" spans="3:3" x14ac:dyDescent="0.25">
      <c r="C699" s="73"/>
    </row>
    <row r="700" spans="3:3" x14ac:dyDescent="0.25">
      <c r="C700" s="73"/>
    </row>
    <row r="701" spans="3:3" x14ac:dyDescent="0.25">
      <c r="C701" s="73"/>
    </row>
    <row r="702" spans="3:3" x14ac:dyDescent="0.25">
      <c r="C702" s="73"/>
    </row>
    <row r="703" spans="3:3" x14ac:dyDescent="0.25">
      <c r="C703" s="73"/>
    </row>
    <row r="704" spans="3:3" x14ac:dyDescent="0.25">
      <c r="C704" s="73"/>
    </row>
    <row r="705" spans="3:3" x14ac:dyDescent="0.25">
      <c r="C705" s="73"/>
    </row>
    <row r="706" spans="3:3" x14ac:dyDescent="0.25">
      <c r="C706" s="73"/>
    </row>
    <row r="707" spans="3:3" x14ac:dyDescent="0.25">
      <c r="C707" s="73"/>
    </row>
    <row r="708" spans="3:3" x14ac:dyDescent="0.25">
      <c r="C708" s="73"/>
    </row>
    <row r="709" spans="3:3" x14ac:dyDescent="0.25">
      <c r="C709" s="73"/>
    </row>
    <row r="710" spans="3:3" x14ac:dyDescent="0.25">
      <c r="C710" s="73"/>
    </row>
    <row r="711" spans="3:3" x14ac:dyDescent="0.25">
      <c r="C711" s="73"/>
    </row>
    <row r="712" spans="3:3" x14ac:dyDescent="0.25">
      <c r="C712" s="73"/>
    </row>
    <row r="713" spans="3:3" x14ac:dyDescent="0.25">
      <c r="C713" s="73"/>
    </row>
    <row r="714" spans="3:3" x14ac:dyDescent="0.25">
      <c r="C714" s="73"/>
    </row>
    <row r="715" spans="3:3" x14ac:dyDescent="0.25">
      <c r="C715" s="73"/>
    </row>
    <row r="716" spans="3:3" x14ac:dyDescent="0.25">
      <c r="C716" s="73"/>
    </row>
    <row r="717" spans="3:3" x14ac:dyDescent="0.25">
      <c r="C717" s="73"/>
    </row>
    <row r="718" spans="3:3" x14ac:dyDescent="0.25">
      <c r="C718" s="73"/>
    </row>
    <row r="719" spans="3:3" x14ac:dyDescent="0.25">
      <c r="C719" s="73"/>
    </row>
    <row r="720" spans="3:3" x14ac:dyDescent="0.25">
      <c r="C720" s="73"/>
    </row>
    <row r="721" spans="3:3" x14ac:dyDescent="0.25">
      <c r="C721" s="73"/>
    </row>
    <row r="722" spans="3:3" x14ac:dyDescent="0.25">
      <c r="C722" s="73"/>
    </row>
    <row r="723" spans="3:3" x14ac:dyDescent="0.25">
      <c r="C723" s="73"/>
    </row>
    <row r="724" spans="3:3" x14ac:dyDescent="0.25">
      <c r="C724" s="73"/>
    </row>
    <row r="725" spans="3:3" x14ac:dyDescent="0.25">
      <c r="C725" s="73"/>
    </row>
    <row r="726" spans="3:3" x14ac:dyDescent="0.25">
      <c r="C726" s="73"/>
    </row>
    <row r="727" spans="3:3" x14ac:dyDescent="0.25">
      <c r="C727" s="73"/>
    </row>
    <row r="728" spans="3:3" x14ac:dyDescent="0.25">
      <c r="C728" s="73"/>
    </row>
    <row r="729" spans="3:3" x14ac:dyDescent="0.25">
      <c r="C729" s="73"/>
    </row>
    <row r="730" spans="3:3" x14ac:dyDescent="0.25">
      <c r="C730" s="73"/>
    </row>
    <row r="731" spans="3:3" x14ac:dyDescent="0.25">
      <c r="C731" s="73"/>
    </row>
    <row r="732" spans="3:3" x14ac:dyDescent="0.25">
      <c r="C732" s="73"/>
    </row>
    <row r="733" spans="3:3" x14ac:dyDescent="0.25">
      <c r="C733" s="73"/>
    </row>
    <row r="734" spans="3:3" x14ac:dyDescent="0.25">
      <c r="C734" s="73"/>
    </row>
    <row r="735" spans="3:3" x14ac:dyDescent="0.25">
      <c r="C735" s="73"/>
    </row>
    <row r="736" spans="3:3" x14ac:dyDescent="0.25">
      <c r="C736" s="73"/>
    </row>
    <row r="737" spans="3:3" x14ac:dyDescent="0.25">
      <c r="C737" s="73"/>
    </row>
    <row r="738" spans="3:3" x14ac:dyDescent="0.25">
      <c r="C738" s="73"/>
    </row>
    <row r="739" spans="3:3" x14ac:dyDescent="0.25">
      <c r="C739" s="73"/>
    </row>
    <row r="740" spans="3:3" x14ac:dyDescent="0.25">
      <c r="C740" s="73"/>
    </row>
    <row r="741" spans="3:3" x14ac:dyDescent="0.25">
      <c r="C741" s="73"/>
    </row>
    <row r="742" spans="3:3" x14ac:dyDescent="0.25">
      <c r="C742" s="73"/>
    </row>
    <row r="743" spans="3:3" x14ac:dyDescent="0.25">
      <c r="C743" s="73"/>
    </row>
    <row r="744" spans="3:3" x14ac:dyDescent="0.25">
      <c r="C744" s="73"/>
    </row>
    <row r="745" spans="3:3" x14ac:dyDescent="0.25">
      <c r="C745" s="73"/>
    </row>
    <row r="746" spans="3:3" x14ac:dyDescent="0.25">
      <c r="C746" s="73"/>
    </row>
    <row r="747" spans="3:3" x14ac:dyDescent="0.25">
      <c r="C747" s="73"/>
    </row>
    <row r="748" spans="3:3" x14ac:dyDescent="0.25">
      <c r="C748" s="73"/>
    </row>
    <row r="749" spans="3:3" x14ac:dyDescent="0.25">
      <c r="C749" s="73"/>
    </row>
    <row r="750" spans="3:3" x14ac:dyDescent="0.25">
      <c r="C750" s="73"/>
    </row>
    <row r="751" spans="3:3" x14ac:dyDescent="0.25">
      <c r="C751" s="73"/>
    </row>
    <row r="752" spans="3:3" x14ac:dyDescent="0.25">
      <c r="C752" s="73"/>
    </row>
    <row r="753" spans="3:3" x14ac:dyDescent="0.25">
      <c r="C753" s="73"/>
    </row>
    <row r="754" spans="3:3" x14ac:dyDescent="0.25">
      <c r="C754" s="73"/>
    </row>
    <row r="755" spans="3:3" x14ac:dyDescent="0.25">
      <c r="C755" s="73"/>
    </row>
    <row r="756" spans="3:3" x14ac:dyDescent="0.25">
      <c r="C756" s="73"/>
    </row>
    <row r="757" spans="3:3" x14ac:dyDescent="0.25">
      <c r="C757" s="73"/>
    </row>
    <row r="758" spans="3:3" x14ac:dyDescent="0.25">
      <c r="C758" s="73"/>
    </row>
    <row r="759" spans="3:3" x14ac:dyDescent="0.25">
      <c r="C759" s="73"/>
    </row>
    <row r="760" spans="3:3" x14ac:dyDescent="0.25">
      <c r="C760" s="73"/>
    </row>
    <row r="761" spans="3:3" x14ac:dyDescent="0.25">
      <c r="C761" s="73"/>
    </row>
    <row r="762" spans="3:3" x14ac:dyDescent="0.25">
      <c r="C762" s="73"/>
    </row>
    <row r="763" spans="3:3" x14ac:dyDescent="0.25">
      <c r="C763" s="73"/>
    </row>
    <row r="764" spans="3:3" x14ac:dyDescent="0.25">
      <c r="C764" s="73"/>
    </row>
    <row r="765" spans="3:3" x14ac:dyDescent="0.25">
      <c r="C765" s="73"/>
    </row>
    <row r="766" spans="3:3" x14ac:dyDescent="0.25">
      <c r="C766" s="73"/>
    </row>
    <row r="767" spans="3:3" x14ac:dyDescent="0.25">
      <c r="C767" s="73"/>
    </row>
    <row r="768" spans="3:3" x14ac:dyDescent="0.25">
      <c r="C768" s="73"/>
    </row>
    <row r="769" spans="3:3" x14ac:dyDescent="0.25">
      <c r="C769" s="73"/>
    </row>
    <row r="770" spans="3:3" x14ac:dyDescent="0.25">
      <c r="C770" s="73"/>
    </row>
    <row r="771" spans="3:3" x14ac:dyDescent="0.25">
      <c r="C771" s="73"/>
    </row>
    <row r="772" spans="3:3" x14ac:dyDescent="0.25">
      <c r="C772" s="73"/>
    </row>
    <row r="773" spans="3:3" x14ac:dyDescent="0.25">
      <c r="C773" s="73"/>
    </row>
    <row r="774" spans="3:3" x14ac:dyDescent="0.25">
      <c r="C774" s="73"/>
    </row>
    <row r="775" spans="3:3" x14ac:dyDescent="0.25">
      <c r="C775" s="73"/>
    </row>
    <row r="776" spans="3:3" x14ac:dyDescent="0.25">
      <c r="C776" s="73"/>
    </row>
    <row r="777" spans="3:3" x14ac:dyDescent="0.25">
      <c r="C777" s="73"/>
    </row>
    <row r="778" spans="3:3" x14ac:dyDescent="0.25">
      <c r="C778" s="73"/>
    </row>
    <row r="779" spans="3:3" x14ac:dyDescent="0.25">
      <c r="C779" s="73"/>
    </row>
    <row r="780" spans="3:3" x14ac:dyDescent="0.25">
      <c r="C780" s="73"/>
    </row>
    <row r="781" spans="3:3" x14ac:dyDescent="0.25">
      <c r="C781" s="73"/>
    </row>
    <row r="782" spans="3:3" x14ac:dyDescent="0.25">
      <c r="C782" s="73"/>
    </row>
  </sheetData>
  <sheetProtection algorithmName="SHA-512" hashValue="HyZf7C9Sx7MOIUZBaBfV0+25sBPL4K/CW8ibU3RfK+CuElKV3ouPtxRVYFgkZR8YWOSCSEhzre1qmYcDMGosqQ==" saltValue="og+G1RsV9xEQjyLGGEIgsg==" spinCount="100000" sheet="1" objects="1" scenarios="1"/>
  <mergeCells count="58">
    <mergeCell ref="B215:B217"/>
    <mergeCell ref="A269:H269"/>
    <mergeCell ref="A253:B253"/>
    <mergeCell ref="B227:B229"/>
    <mergeCell ref="B233:B235"/>
    <mergeCell ref="B236:B238"/>
    <mergeCell ref="B245:B247"/>
    <mergeCell ref="B252:H252"/>
    <mergeCell ref="A265:H265"/>
    <mergeCell ref="A266:H266"/>
    <mergeCell ref="A267:H267"/>
    <mergeCell ref="A268:H268"/>
    <mergeCell ref="A264:H264"/>
    <mergeCell ref="B145:B147"/>
    <mergeCell ref="B148:B150"/>
    <mergeCell ref="B153:B155"/>
    <mergeCell ref="B156:B159"/>
    <mergeCell ref="B163:B166"/>
    <mergeCell ref="B124:B126"/>
    <mergeCell ref="C124:C125"/>
    <mergeCell ref="B127:B130"/>
    <mergeCell ref="B133:B136"/>
    <mergeCell ref="B140:B142"/>
    <mergeCell ref="A1:H1"/>
    <mergeCell ref="C2:G2"/>
    <mergeCell ref="B7:B9"/>
    <mergeCell ref="B31:B33"/>
    <mergeCell ref="B16:B18"/>
    <mergeCell ref="B11:B13"/>
    <mergeCell ref="B24:B26"/>
    <mergeCell ref="G3:H3"/>
    <mergeCell ref="B40:B42"/>
    <mergeCell ref="B77:B79"/>
    <mergeCell ref="B46:B48"/>
    <mergeCell ref="B120:B122"/>
    <mergeCell ref="B55:B57"/>
    <mergeCell ref="B62:B64"/>
    <mergeCell ref="B73:B75"/>
    <mergeCell ref="B92:B94"/>
    <mergeCell ref="B109:B112"/>
    <mergeCell ref="B113:B115"/>
    <mergeCell ref="B116:B118"/>
    <mergeCell ref="C169:C170"/>
    <mergeCell ref="A254:B254"/>
    <mergeCell ref="A255:B255"/>
    <mergeCell ref="A256:B256"/>
    <mergeCell ref="A257:B257"/>
    <mergeCell ref="B169:B171"/>
    <mergeCell ref="B222:B224"/>
    <mergeCell ref="B172:B174"/>
    <mergeCell ref="B177:B179"/>
    <mergeCell ref="B180:B182"/>
    <mergeCell ref="B185:B188"/>
    <mergeCell ref="B189:B191"/>
    <mergeCell ref="B194:B197"/>
    <mergeCell ref="B201:B203"/>
    <mergeCell ref="B207:B209"/>
    <mergeCell ref="B210:B212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кырг.</vt:lpstr>
      <vt:lpstr>кырг.!Область_печати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Comp_100</dc:creator>
  <cp:lastModifiedBy>Назира </cp:lastModifiedBy>
  <cp:lastPrinted>2020-12-19T09:51:01Z</cp:lastPrinted>
  <dcterms:created xsi:type="dcterms:W3CDTF">2017-10-25T05:10:50Z</dcterms:created>
  <dcterms:modified xsi:type="dcterms:W3CDTF">2020-12-19T09:52:14Z</dcterms:modified>
</cp:coreProperties>
</file>